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5700" tabRatio="894" activeTab="0"/>
  </bookViews>
  <sheets>
    <sheet name="INICIO" sheetId="1" r:id="rId1"/>
    <sheet name="PREPARACION" sheetId="2" r:id="rId2"/>
    <sheet name="ALTERNATIVAS" sheetId="3" r:id="rId3"/>
    <sheet name="EVALUACION PRIVADA" sheetId="4" r:id="rId4"/>
    <sheet name="EVALUACION SOCIOECONOMICA" sheetId="5" r:id="rId5"/>
    <sheet name="INDICADORES" sheetId="6" r:id="rId6"/>
    <sheet name="FUENTES DE FINANCIACION" sheetId="7" r:id="rId7"/>
    <sheet name="ANALISIS DE SENSIBILIDAD" sheetId="8" r:id="rId8"/>
    <sheet name="CONCLUSIONES Y RECOMENDACIONES" sheetId="9" r:id="rId9"/>
  </sheets>
  <externalReferences>
    <externalReference r:id="rId12"/>
  </externalReferences>
  <definedNames>
    <definedName name="AlternativaSeleccionada">'ANALISIS DE SENSIBILIDAD'!#REF!</definedName>
    <definedName name="AltSelected">'ANALISIS DE SENSIBILIDAD'!#REF!</definedName>
    <definedName name="AñoBase">'PREPARACION'!$F$16</definedName>
    <definedName name="años1">'PREPARACION'!$G$13</definedName>
    <definedName name="años2">'EVALUACION PRIVADA'!#REF!</definedName>
    <definedName name="años3">'EVALUACION PRIVADA'!#REF!</definedName>
    <definedName name="AñosInversion">'PREPARACION'!$F$15</definedName>
    <definedName name="AñosOperacion">'PREPARACION'!$F$14</definedName>
    <definedName name="Area">'PREPARACION'!$A$1</definedName>
    <definedName name="AreaBeneficiada">'[1]PREPARACION'!$D$41</definedName>
    <definedName name="bcaeinicial">'EVALUACION PRIVADA'!$B$168</definedName>
    <definedName name="bcaminicial">'EVALUACION PRIVADA'!$B$169</definedName>
    <definedName name="BeneficioCostoPrivado">'EVALUACION PRIVADA'!$G$178</definedName>
    <definedName name="BeneficioCostoSocial">'EVALUACION SOCIOECONOMICA'!$G$195</definedName>
    <definedName name="BienesProduccion">'EVALUACION PRIVADA'!$D$159</definedName>
    <definedName name="caep1">'EVALUACION PRIVADA'!$D$176</definedName>
    <definedName name="caep2">'EVALUACION PRIVADA'!#REF!</definedName>
    <definedName name="caep3">'EVALUACION PRIVADA'!#REF!</definedName>
    <definedName name="caes">'[1]EVALUACIÓN SOCIOECONÓMICA'!$D$125</definedName>
    <definedName name="caes1">'EVALUACION SOCIOECONOMICA'!$D$193</definedName>
    <definedName name="caes2">'EVALUACION SOCIOECONOMICA'!#REF!</definedName>
    <definedName name="caes3">'EVALUACION SOCIOECONOMICA'!#REF!</definedName>
    <definedName name="CambioInversion">'EVALUACION PRIVADA'!$E$29</definedName>
    <definedName name="CambioOperacion">'EVALUACION PRIVADA'!$F$29</definedName>
    <definedName name="CCapacidadSP">'PREPARACION'!#REF!</definedName>
    <definedName name="CDeficitSA">'PREPARACION'!#REF!</definedName>
    <definedName name="CDeficitSP">'PREPARACION'!#REF!</definedName>
    <definedName name="CDemandaSA">'PREPARACION'!#REF!</definedName>
    <definedName name="CDemandaSBO">'PREPARACION'!#REF!</definedName>
    <definedName name="CDemandaSP">'PREPARACION'!#REF!</definedName>
    <definedName name="celda1">'EVALUACION PRIVADA'!$D$18</definedName>
    <definedName name="celda1a">'EVALUACION PRIVADA'!$D$19</definedName>
    <definedName name="celda1b">'EVALUACION PRIVADA'!$E$21</definedName>
    <definedName name="celda2">'EVALUACION PRIVADA'!$D$31</definedName>
    <definedName name="celda21">'EVALUACION PRIVADA'!$D$182</definedName>
    <definedName name="celda21a">'EVALUACION PRIVADA'!$D$183</definedName>
    <definedName name="celda21b">'EVALUACION PRIVADA'!$E$184</definedName>
    <definedName name="celda2a">'EVALUACION PRIVADA'!$D$32</definedName>
    <definedName name="celda2b">'EVALUACION PRIVADA'!$E$34</definedName>
    <definedName name="celda2c">'EVALUACION PRIVADA'!$E$41</definedName>
    <definedName name="celda2d">'EVALUACION PRIVADA'!$E$48</definedName>
    <definedName name="celda2e">'EVALUACION PRIVADA'!$E$55</definedName>
    <definedName name="celda2f">'EVALUACION PRIVADA'!$E$62</definedName>
    <definedName name="celda2g">'EVALUACION PRIVADA'!$E$69</definedName>
    <definedName name="celda2h">'EVALUACION PRIVADA'!$E$76</definedName>
    <definedName name="celda2i">'EVALUACION PRIVADA'!$E$83</definedName>
    <definedName name="celda2ia">'EVALUACION PRIVADA'!$E$90</definedName>
    <definedName name="celda2ib">'EVALUACION PRIVADA'!$E$97</definedName>
    <definedName name="celda2j">'EVALUACION PRIVADA'!$E$104</definedName>
    <definedName name="celda2k">'EVALUACION PRIVADA'!$E$107</definedName>
    <definedName name="celda2l">'EVALUACION PRIVADA'!$E$114</definedName>
    <definedName name="celda2m">'EVALUACION PRIVADA'!$E$121</definedName>
    <definedName name="celda2n">'EVALUACION PRIVADA'!$E$128</definedName>
    <definedName name="celda2o">'EVALUACION PRIVADA'!$E$135</definedName>
    <definedName name="celda2p">'EVALUACION PRIVADA'!$E$142</definedName>
    <definedName name="celda2q">'EVALUACION PRIVADA'!$E$149</definedName>
    <definedName name="celda2r">'EVALUACION PRIVADA'!$E$156</definedName>
    <definedName name="celda2s">'EVALUACION PRIVADA'!$E$168</definedName>
    <definedName name="celda2t">'EVALUACION PRIVADA'!$E$172</definedName>
    <definedName name="celda2x">'EVALUACION PRIVADA'!$E$165</definedName>
    <definedName name="celda3">'EVALUACION SOCIOECONOMICA'!$D$46</definedName>
    <definedName name="celda35">'FUENTES DE FINANCIACION'!$B$9</definedName>
    <definedName name="celda3a">'EVALUACION SOCIOECONOMICA'!$D$47</definedName>
    <definedName name="celda3b">'EVALUACION SOCIOECONOMICA'!$E$49</definedName>
    <definedName name="celda3c">'EVALUACION SOCIOECONOMICA'!$E$56</definedName>
    <definedName name="celda3d">'EVALUACION SOCIOECONOMICA'!$E$63</definedName>
    <definedName name="celda3e">'EVALUACION SOCIOECONOMICA'!$E$70</definedName>
    <definedName name="celda3f">'EVALUACION SOCIOECONOMICA'!$E$77</definedName>
    <definedName name="celda3g">'EVALUACION SOCIOECONOMICA'!$E$84</definedName>
    <definedName name="celda3h">'EVALUACION SOCIOECONOMICA'!$E$91</definedName>
    <definedName name="celda3i">'EVALUACION SOCIOECONOMICA'!$E$98</definedName>
    <definedName name="celda3ia">'EVALUACION SOCIOECONOMICA'!$E$105</definedName>
    <definedName name="celda3ib">'EVALUACION SOCIOECONOMICA'!$E$112</definedName>
    <definedName name="celda3j">'EVALUACION SOCIOECONOMICA'!$E$119</definedName>
    <definedName name="celda3k">'EVALUACION SOCIOECONOMICA'!$E$122</definedName>
    <definedName name="celda3l">'EVALUACION SOCIOECONOMICA'!$E$129</definedName>
    <definedName name="celda3m">'EVALUACION SOCIOECONOMICA'!$E$136</definedName>
    <definedName name="celda3n">'EVALUACION SOCIOECONOMICA'!$E$143</definedName>
    <definedName name="celda3o">'EVALUACION SOCIOECONOMICA'!$E$150</definedName>
    <definedName name="celda3p">'EVALUACION SOCIOECONOMICA'!$E$157</definedName>
    <definedName name="celda3q">'EVALUACION SOCIOECONOMICA'!$E$164</definedName>
    <definedName name="celda3r">'EVALUACION SOCIOECONOMICA'!$E$171</definedName>
    <definedName name="celda3s">'EVALUACION SOCIOECONOMICA'!$E$183</definedName>
    <definedName name="celda3t">'EVALUACION SOCIOECONOMICA'!$E$187</definedName>
    <definedName name="celda4">'EVALUACION SOCIOECONOMICA'!$D$21</definedName>
    <definedName name="celda4a">'EVALUACION SOCIOECONOMICA'!$D$22</definedName>
    <definedName name="celda4b">'EVALUACION SOCIOECONOMICA'!$E$24</definedName>
    <definedName name="celdacontrol1">'EVALUACION SOCIOECONOMICA'!$D$49</definedName>
    <definedName name="CeldaDemanda">'PREPARACION'!#REF!</definedName>
    <definedName name="CeldaDemandaSA">'PREPARACION'!#REF!</definedName>
    <definedName name="CeldaInstituciones">'PREPARACION'!#REF!</definedName>
    <definedName name="celdaj">'EVALUACION SOCIOECONOMICA'!#REF!</definedName>
    <definedName name="celdatotal1">'[1]EVALUACIÓN SOCIOECONÓMICA'!$E$31</definedName>
    <definedName name="celdatotal2">'[1]EVALUACIÓN SOCIOECONÓMICA'!$E$69</definedName>
    <definedName name="celdatotal3">'[1]EVALUACIÓN SOCIOECONÓMICA'!$E$103</definedName>
    <definedName name="COfertaSA">'PREPARACION'!#REF!</definedName>
    <definedName name="COfertaSBO">'PREPARACION'!#REF!</definedName>
    <definedName name="COfertaSP">'PREPARACION'!#REF!</definedName>
    <definedName name="Comienzo">'PREPARACION'!$A$5</definedName>
    <definedName name="CostoIncremental">'PREPARACION'!$S$163</definedName>
    <definedName name="CuadroDeProductos">'ANALISIS DE SENSIBILIDAD'!$B$19:$E$22</definedName>
    <definedName name="DemandaVehicular">'PREPARACION'!$H$103</definedName>
    <definedName name="eentre30_60">'PREPARACION'!$B$272</definedName>
    <definedName name="eentre60_120">'PREPARACION'!$B$273</definedName>
    <definedName name="emas120">'PREPARACION'!$B$274</definedName>
    <definedName name="emenos30">'PREPARACION'!$B$271</definedName>
    <definedName name="Esc1">'ANALISIS DE SENSIBILIDAD'!$A$5</definedName>
    <definedName name="EspecieFinal">'ANALISIS DE SENSIBILIDAD'!$B$20:$E$20</definedName>
    <definedName name="EstimadoPrivado">'INDICADORES'!$C$13</definedName>
    <definedName name="EstimadoSocial">'INDICADORES'!$I$13</definedName>
    <definedName name="Familias">'PREPARACION'!$F$117</definedName>
    <definedName name="FCapacidadSP">'PREPARACION'!#REF!</definedName>
    <definedName name="FDeficitSA">'PREPARACION'!#REF!</definedName>
    <definedName name="FDeficitSP">'PREPARACION'!#REF!</definedName>
    <definedName name="FDemandaSA">'PREPARACION'!#REF!</definedName>
    <definedName name="FDemandaSBO">'PREPARACION'!#REF!</definedName>
    <definedName name="FDemandaSP">'PREPARACION'!#REF!</definedName>
    <definedName name="fila17">'FUENTES DE FINANCIACION'!$B$9:$G$9</definedName>
    <definedName name="FilaDemandaSA">'PREPARACION'!#REF!</definedName>
    <definedName name="FilaInstituciones">'PREPARACION'!#REF!</definedName>
    <definedName name="FOfertaSA">'PREPARACION'!#REF!</definedName>
    <definedName name="FOfertaSP">'PREPARACION'!#REF!</definedName>
    <definedName name="iefmeta1">'ALTERNATIVAS'!#REF!</definedName>
    <definedName name="iefmeta2">'ALTERNATIVAS'!#REF!</definedName>
    <definedName name="iefmeta3">'ALTERNATIVAS'!#REF!</definedName>
    <definedName name="ieimeta1">'ALTERNATIVAS'!#REF!</definedName>
    <definedName name="ieimeta2">'ALTERNATIVAS'!#REF!</definedName>
    <definedName name="ieimeta3">'ALTERNATIVAS'!#REF!</definedName>
    <definedName name="ientre30_60">'PREPARACION'!$H$272</definedName>
    <definedName name="ientre60_120">'PREPARACION'!$H$273</definedName>
    <definedName name="ieprob1">'PREPARACION'!#REF!</definedName>
    <definedName name="ieprob2">'PREPARACION'!#REF!</definedName>
    <definedName name="ieprob3">'PREPARACION'!#REF!</definedName>
    <definedName name="imas120">'PREPARACION'!$H$274</definedName>
    <definedName name="imenos30">'PREPARACION'!$H$271</definedName>
    <definedName name="Impacto">'PREPARACION'!$K$250</definedName>
    <definedName name="Ind11">'ANALISIS DE SENSIBILIDAD'!$L$8</definedName>
    <definedName name="Ind12">'ANALISIS DE SENSIBILIDAD'!$L$9</definedName>
    <definedName name="Ind13">'ANALISIS DE SENSIBILIDAD'!$L$10</definedName>
    <definedName name="Ind14">'ANALISIS DE SENSIBILIDAD'!$L$11</definedName>
    <definedName name="Ind14Error">'ANALISIS DE SENSIBILIDAD'!$B$1</definedName>
    <definedName name="Ind15">'ANALISIS DE SENSIBILIDAD'!$L$16</definedName>
    <definedName name="Ind16">'ANALISIS DE SENSIBILIDAD'!$L$17</definedName>
    <definedName name="Ind17">'ANALISIS DE SENSIBILIDAD'!$L$18</definedName>
    <definedName name="Ind18">'ANALISIS DE SENSIBILIDAD'!$L$19</definedName>
    <definedName name="Ind18Error">'ANALISIS DE SENSIBILIDAD'!$B$2</definedName>
    <definedName name="IndCE11">'ANALISIS DE SENSIBILIDAD'!$L$12</definedName>
    <definedName name="IndCE12">'ANALISIS DE SENSIBILIDAD'!$L$13</definedName>
    <definedName name="IndCE13">'ANALISIS DE SENSIBILIDAD'!$L$14</definedName>
    <definedName name="IndCE21">'ANALISIS DE SENSIBILIDAD'!$L$20</definedName>
    <definedName name="IndCE22">'ANALISIS DE SENSIBILIDAD'!$L$21</definedName>
    <definedName name="IndCE23">'ANALISIS DE SENSIBILIDAD'!$L$22</definedName>
    <definedName name="IngresosProducto">'EVALUACION PRIVADA'!$D$21</definedName>
    <definedName name="inicial">'PREPARACION'!$D$250</definedName>
    <definedName name="interes">'EVALUACION SOCIOECONOMICA'!$D$14</definedName>
    <definedName name="interesprivado">'EVALUACION PRIVADA'!$E$10</definedName>
    <definedName name="interessocial">'EVALUACION SOCIOECONOMICA'!$F$9</definedName>
    <definedName name="KmdeRed">'[1]EVALUACIÓN PRIVADA'!$F$11</definedName>
    <definedName name="KMdeRed2">'[1]EVALUACIÓN PRIVADA'!$F$80</definedName>
    <definedName name="KMdeRed3">'[1]EVALUACIÓN PRIVADA'!$F$148</definedName>
    <definedName name="Longitud">'PREPARACION'!$H$83</definedName>
    <definedName name="Luz">'PREPARACION'!$J$83</definedName>
    <definedName name="ManoDeObraProduccion">'EVALUACION PRIVADA'!$D$164</definedName>
    <definedName name="MarkAlt1">'ALTERNATIVAS'!$A$7</definedName>
    <definedName name="MarkAlt1EP">'EVALUACION PRIVADA'!#REF!</definedName>
    <definedName name="MarkAlt1SE">'EVALUACION SOCIOECONOMICA'!#REF!</definedName>
    <definedName name="MarkAlt2">'ALTERNATIVAS'!#REF!</definedName>
    <definedName name="MarkAlt2EP">'EVALUACION PRIVADA'!#REF!</definedName>
    <definedName name="MarkAlt2SE">'EVALUACION SOCIOECONOMICA'!#REF!</definedName>
    <definedName name="MarkAlt3">'ALTERNATIVAS'!$A$57</definedName>
    <definedName name="MarkAlt3EP">'EVALUACION PRIVADA'!#REF!</definedName>
    <definedName name="MarkAlt3SE">'EVALUACION SOCIOECONOMICA'!#REF!</definedName>
    <definedName name="MarkAltSel">'ALTERNATIVAS'!#REF!</definedName>
    <definedName name="MarkATYO">'PREPARACION'!$A$220</definedName>
    <definedName name="MarkBenS">'EVALUACION SOCIOECONOMICA'!$A$19</definedName>
    <definedName name="MarkCaracterizacion">'PREPARACION'!#REF!</definedName>
    <definedName name="MarkDiag">'PREPARACION'!$A$48</definedName>
    <definedName name="MarkImpacto">'PREPARACION'!$A$244</definedName>
    <definedName name="MarkIngP">'EVALUACION PRIVADA'!$A$16</definedName>
    <definedName name="MarkMeta1">'ALTERNATIVAS'!#REF!</definedName>
    <definedName name="MarkMeta2">'ALTERNATIVAS'!#REF!</definedName>
    <definedName name="MarkMeta3">'ALTERNATIVAS'!#REF!</definedName>
    <definedName name="MarkOMYA">'PREPARACION'!#REF!</definedName>
    <definedName name="MarkProblem">'PREPARACION'!#REF!</definedName>
    <definedName name="MarkProblema">'PREPARACION'!#REF!</definedName>
    <definedName name="MarkSA">'PREPARACION'!#REF!</definedName>
    <definedName name="MarkSBO">'PREPARACION'!#REF!</definedName>
    <definedName name="MarkSEAlt3">'EVALUACION SOCIOECONOMICA'!#REF!</definedName>
    <definedName name="MarkSEAlt32">'EVALUACION SOCIOECONOMICA'!#REF!</definedName>
    <definedName name="MarkSinP">'PREPARACION'!#REF!</definedName>
    <definedName name="MarkSSP">'PREPARACION'!#REF!</definedName>
    <definedName name="MarkTitulo">'PREPARACION'!$A$8</definedName>
    <definedName name="MaterialesProduccion">'EVALUACION PRIVADA'!$D$160</definedName>
    <definedName name="NombreIndicador1">'INDICADORES'!$B$21</definedName>
    <definedName name="NombreIndicador2">'INDICADORES'!$H$21</definedName>
    <definedName name="NombreIndicador3">'ANALISIS DE SENSIBILIDAD'!$H$13</definedName>
    <definedName name="NombreIndicador4">'ANALISIS DE SENSIBILIDAD'!$H$21</definedName>
    <definedName name="numero">'[1]PREPARACION'!$F$10</definedName>
    <definedName name="NumeroDeArboles">'ANALISIS DE SENSIBILIDAD'!$A$21</definedName>
    <definedName name="NumeroDeEspecies">'ANALISIS DE SENSIBILIDAD'!$A$20</definedName>
    <definedName name="NumeroDeProductos">'ANALISIS DE SENSIBILIDAD'!$A$19</definedName>
    <definedName name="NumeroDeSubproductos">'ANALISIS DE SENSIBILIDAD'!$A$22</definedName>
    <definedName name="OtrosIndicadores">'INDICADORES'!$A$24</definedName>
    <definedName name="PoblaciónObjetivo">'[1]PREPARACION'!$D$32</definedName>
    <definedName name="Potencia">'[1]EVALUACIÓN PRIVADA'!$F$10</definedName>
    <definedName name="Potencia2">'[1]EVALUACIÓN PRIVADA'!$F$79</definedName>
    <definedName name="Potencia3">'[1]EVALUACIÓN PRIVADA'!$F$147</definedName>
    <definedName name="Precio1">'PREPARACION'!$H$157</definedName>
    <definedName name="Precio2">'PREPARACION'!$H$158</definedName>
    <definedName name="Precio3">'PREPARACION'!$H$159</definedName>
    <definedName name="Precio4">'PREPARACION'!$H$160</definedName>
    <definedName name="Precio5">'PREPARACION'!$H$161</definedName>
    <definedName name="Precio6">'PREPARACION'!$H$162</definedName>
    <definedName name="privada">'EVALUACION PRIVADA'!$A$6</definedName>
    <definedName name="ProduccionAgroforestal">'PREPARACION'!$A$157</definedName>
    <definedName name="ProduccionAgropecuaria">'PREPARACION'!$A$143</definedName>
    <definedName name="ProduccionPecuaria">'PREPARACION'!$A$150</definedName>
    <definedName name="ProduccionSubproductos">'PREPARACION'!$A$164</definedName>
    <definedName name="producto">'[1]ALTERNATIVAS'!$G$47</definedName>
    <definedName name="producto2">'[1]ALTERNATIVAS'!$G$96</definedName>
    <definedName name="producto3">'[1]ALTERNATIVAS'!$G$145</definedName>
    <definedName name="ProductoArtFinal">'ANALISIS DE SENSIBILIDAD'!$B$21:$E$21</definedName>
    <definedName name="ProductoFinal">'ANALISIS DE SENSIBILIDAD'!$B$19:$E$19</definedName>
    <definedName name="ProductoInicial">'ANALISIS DE SENSIBILIDAD'!$B$19:$E$19</definedName>
    <definedName name="ProductosSin">'PREPARACION'!$A$143</definedName>
    <definedName name="Rango1">'EVALUACION PRIVADA'!$B$166</definedName>
    <definedName name="Rango2">'EVALUACION PRIVADA'!$C$166</definedName>
    <definedName name="Rango3">'EVALUACION PRIVADA'!$D$167</definedName>
    <definedName name="rpcdivisa">'EVALUACION SOCIOECONOMICA'!$D$9</definedName>
    <definedName name="rpcmoc">'EVALUACION SOCIOECONOMICA'!$D$13</definedName>
    <definedName name="rpcmocr">'EVALUACION SOCIOECONOMICA'!$D$11</definedName>
    <definedName name="rpcmocu">'EVALUACION SOCIOECONOMICA'!$D$10</definedName>
    <definedName name="rpcmosemi">'EVALUACION SOCIOECONOMICA'!$D$12</definedName>
    <definedName name="sel1">'EVALUACION PRIVADA'!$D$18:$D$26</definedName>
    <definedName name="sel1a">'EVALUACION PRIVADA'!$D$21:$D$26</definedName>
    <definedName name="sel2">'EVALUACION PRIVADA'!$D$31:$D$172</definedName>
    <definedName name="sel21">'EVALUACION PRIVADA'!$D$182:$D$204</definedName>
    <definedName name="sel21a">'EVALUACION PRIVADA'!$D$184:$D$204</definedName>
    <definedName name="sel3">'EVALUACION SOCIOECONOMICA'!$D$46:$D$189</definedName>
    <definedName name="sel4">'EVALUACION SOCIOECONOMICA'!$D$49:$D$189</definedName>
    <definedName name="sel5">'EVALUACION SOCIOECONOMICA'!$D$21:$D$29</definedName>
    <definedName name="sel5a">'EVALUACION SOCIOECONOMICA'!$D$23:$D$29</definedName>
    <definedName name="seldestino">'EVALUACION SOCIOECONOMICA'!$D$23:$D$28</definedName>
    <definedName name="seldestinoprivado">'EVALUACION PRIVADA'!$D$20:$D$25</definedName>
    <definedName name="selespeciecon">'PREPARACION'!$D$183:$G$183,'PREPARACION'!$I$183:$N$183</definedName>
    <definedName name="selespeciesin">'PREPARACION'!$B$155:$G$155,'PREPARACION'!$I$155:$N$155</definedName>
    <definedName name="selfuente">'PREPARACION'!$R$157:$R$162</definedName>
    <definedName name="selproductoartcon">'PREPARACION'!$E$190:$G$190,'PREPARACION'!$I$190:$N$190</definedName>
    <definedName name="selproductoartsin">'PREPARACION'!$B$162:$G$162,'PREPARACION'!$I$162:$N$162</definedName>
    <definedName name="selproductocon">'PREPARACION'!$D$176:$G$176,'PREPARACION'!$I$176:$N$176</definedName>
    <definedName name="selproductosin">'PREPARACION'!$B$148:$G$148,'PREPARACION'!$I$148:$N$148</definedName>
    <definedName name="selsubproductocon">'PREPARACION'!$E$197:$G$197,'PREPARACION'!$I$197:$N$197</definedName>
    <definedName name="selsubproductosin">'PREPARACION'!$B$169:$G$169,'PREPARACION'!$I$169:$N$169</definedName>
    <definedName name="Sensibilidad">'ANALISIS DE SENSIBILIDAD'!$A$6</definedName>
    <definedName name="serv1">'PREPARACION'!#REF!</definedName>
    <definedName name="serv2">'PREPARACION'!#REF!</definedName>
    <definedName name="serv3">'PREPARACION'!#REF!</definedName>
    <definedName name="serv4">'PREPARACION'!#REF!</definedName>
    <definedName name="socioeconomica">'EVALUACION SOCIOECONOMICA'!$A$6</definedName>
    <definedName name="SubproductoFinal">'ANALISIS DE SENSIBILIDAD'!$B$22:$E$22</definedName>
    <definedName name="Tarifa">'[1]EVALUACIÓN PRIVADA'!$F$9</definedName>
    <definedName name="Tarifa2">'[1]EVALUACIÓN PRIVADA'!$F$78</definedName>
    <definedName name="Tarifa3">'[1]EVALUACIÓN PRIVADA'!$F$146</definedName>
    <definedName name="temp">'EVALUACION PRIVADA'!$E$108</definedName>
    <definedName name="temp1">'EVALUACION PRIVADA'!$E$108</definedName>
    <definedName name="textoprueba">"CuadroNombre"</definedName>
    <definedName name="Tipo">'PREPARACION'!$B$1</definedName>
    <definedName name="TipodeCambio">'EVALUACION PRIVADA'!$E$13</definedName>
    <definedName name="tirp">'EVALUACION PRIVADA'!$D$177</definedName>
    <definedName name="tirs">'EVALUACION SOCIOECONOMICA'!$D$194</definedName>
    <definedName name="tot1">'EVALUACION PRIVADA'!$E$167</definedName>
    <definedName name="Total1">'[1]EVALUACIÓN PRIVADA'!$J$67:$K$67</definedName>
    <definedName name="TotalBeneficios">'EVALUACION SOCIOECONOMICA'!#REF!</definedName>
    <definedName name="totalingventa">'EVALUACION PRIVADA'!#REF!</definedName>
    <definedName name="TotalPoblacion">'PREPARACION'!$D$117</definedName>
    <definedName name="TotalProduccion">'PREPARACION'!$R$163</definedName>
    <definedName name="totinvmenores">'PREPARACION'!#REF!</definedName>
    <definedName name="TotPob">'PREPARACION'!#REF!</definedName>
    <definedName name="TrafVehic">'PREPARACION'!#REF!</definedName>
    <definedName name="UltimaEspecie">'PREPARACION'!$B$155</definedName>
    <definedName name="UltimaEspecieCon">'PREPARACION'!$183:$183</definedName>
    <definedName name="UltimaEspeciePri">'EVALUACION PRIVADA'!$22:$22</definedName>
    <definedName name="UltimaEspecieSE">'EVALUACION SOCIOECONOMICA'!$25:$25</definedName>
    <definedName name="UltimaEspecieSin">'PREPARACION'!$155:$155</definedName>
    <definedName name="UltimoProducto">'PREPARACION'!$B$148</definedName>
    <definedName name="UltimoProductoArt">'PREPARACION'!$B$162</definedName>
    <definedName name="UltimoProductoArtCon">'PREPARACION'!$190:$190</definedName>
    <definedName name="UltimoProductoArtPri">'EVALUACION PRIVADA'!$23:$23</definedName>
    <definedName name="UltimoProductoArtSE">'EVALUACION SOCIOECONOMICA'!$26:$26</definedName>
    <definedName name="UltimoProductoArtSin">'PREPARACION'!$162:$162</definedName>
    <definedName name="UltimoProductoCon">'PREPARACION'!$176:$176</definedName>
    <definedName name="UltimoProductoPri">'EVALUACION PRIVADA'!$21:$21</definedName>
    <definedName name="UltimoProductoSE">'EVALUACION SOCIOECONOMICA'!$24:$24</definedName>
    <definedName name="UltimoProductoSin">'PREPARACION'!$148:$148</definedName>
    <definedName name="UltimoSubproducto">'PREPARACION'!$B$169</definedName>
    <definedName name="UltimoSubproductoCon">'PREPARACION'!$197:$197</definedName>
    <definedName name="UltimoSubproductoPri">'EVALUACION PRIVADA'!$24:$24</definedName>
    <definedName name="UltimoSubproductoSE">'EVALUACION SOCIOECONOMICA'!$27:$27</definedName>
    <definedName name="UltimoSubproductoSin">'PREPARACION'!$169:$169</definedName>
    <definedName name="usuarios">'[1]EVALUACIÓN SOCIOECONÓMICA'!$F$17</definedName>
    <definedName name="usuarios2">'[1]EVALUACIÓN SOCIOECONÓMICA'!$F$78</definedName>
    <definedName name="usuarios3">'[1]EVALUACIÓN SOCIOECONÓMICA'!$F$139</definedName>
    <definedName name="vacp1">'EVALUACION PRIVADA'!$D$174</definedName>
    <definedName name="vacp2">'EVALUACION PRIVADA'!#REF!</definedName>
    <definedName name="vacp3">'EVALUACION PRIVADA'!#REF!</definedName>
    <definedName name="vacs1">'EVALUACION SOCIOECONOMICA'!$D$191</definedName>
    <definedName name="vacs2">'EVALUACION SOCIOECONOMICA'!#REF!</definedName>
    <definedName name="vacs3">'EVALUACION SOCIOECONOMICA'!#REF!</definedName>
    <definedName name="vacsm1">'EVALUACION SOCIOECONOMICA'!#REF!</definedName>
    <definedName name="vacsm2">'EVALUACION SOCIOECONOMICA'!#REF!</definedName>
    <definedName name="vacsm3">'EVALUACION SOCIOECONOMICA'!#REF!</definedName>
    <definedName name="vaip">'EVALUACION PRIVADA'!$D$178</definedName>
    <definedName name="vais">'EVALUACION SOCIOECONOMICA'!$D$195</definedName>
    <definedName name="vanp1">'EVALUACION PRIVADA'!$D$175</definedName>
    <definedName name="vanp2">'EVALUACION PRIVADA'!#REF!</definedName>
    <definedName name="vanp3">'EVALUACION PRIVADA'!#REF!</definedName>
    <definedName name="vans1">'EVALUACION SOCIOECONOMICA'!$D$192</definedName>
    <definedName name="vans2">'EVALUACION SOCIOECONOMICA'!#REF!</definedName>
    <definedName name="vans3">'EVALUACION SOCIOECONOMICA'!#REF!</definedName>
    <definedName name="variaCGV1">'ANALISIS DE SENSIBILIDAD'!#REF!</definedName>
    <definedName name="variaCGV2">'ANALISIS DE SENSIBILIDAD'!#REF!</definedName>
    <definedName name="variaCGV3">'ANALISIS DE SENSIBILIDAD'!#REF!</definedName>
    <definedName name="variacionfamilias">'ANALISIS DE SENSIBILIDAD'!$F$14</definedName>
    <definedName name="variacionlongitud">'ANALISIS DE SENSIBILIDAD'!$F$13</definedName>
    <definedName name="variacionproducto11">'ANALISIS DE SENSIBILIDAD'!$E$19</definedName>
    <definedName name="variacionproducto21">'ANALISIS DE SENSIBILIDAD'!$E$20</definedName>
    <definedName name="variacionproducto31">'ANALISIS DE SENSIBILIDAD'!$E$21</definedName>
    <definedName name="variacionproducto41">'ANALISIS DE SENSIBILIDAD'!$E$22</definedName>
    <definedName name="variacionproducto51">'ANALISIS DE SENSIBILIDAD'!#REF!</definedName>
    <definedName name="variacionproducto61">'ANALISIS DE SENSIBILIDAD'!#REF!</definedName>
    <definedName name="variacostoinv1">'ANALISIS DE SENSIBILIDAD'!$F$11</definedName>
    <definedName name="variacostoinv2">'ANALISIS DE SENSIBILIDAD'!#REF!</definedName>
    <definedName name="variacostoinv3">'ANALISIS DE SENSIBILIDAD'!#REF!</definedName>
    <definedName name="variacostooym1">'ANALISIS DE SENSIBILIDAD'!$F$12</definedName>
    <definedName name="variacostooym2">'ANALISIS DE SENSIBILIDAD'!#REF!</definedName>
    <definedName name="variacostooym3">'ANALISIS DE SENSIBILIDAD'!#REF!</definedName>
    <definedName name="variaingreso1">'ANALISIS DE SENSIBILIDAD'!#REF!</definedName>
    <definedName name="variaingreso2">'ANALISIS DE SENSIBILIDAD'!#REF!</definedName>
    <definedName name="variaingreso3">'ANALISIS DE SENSIBILIDAD'!#REF!</definedName>
    <definedName name="vpcp">'EVALUACION PRIVADA'!#REF!</definedName>
  </definedNames>
  <calcPr fullCalcOnLoad="1"/>
</workbook>
</file>

<file path=xl/comments2.xml><?xml version="1.0" encoding="utf-8"?>
<comments xmlns="http://schemas.openxmlformats.org/spreadsheetml/2006/main">
  <authors>
    <author>Marlon Coral</author>
    <author>SCRE</author>
    <author>Alfa-Beta Inform?tica</author>
    <author>WINDOWS XP</author>
  </authors>
  <commentList>
    <comment ref="E94" authorId="0">
      <text>
        <r>
          <rPr>
            <sz val="8"/>
            <rFont val="Tahoma"/>
            <family val="2"/>
          </rPr>
          <t>La distribución vehicular es sugerida por el evaluador que deberá ajustar el cuadro de acuerdo a la información disponible.</t>
        </r>
        <r>
          <rPr>
            <sz val="8"/>
            <rFont val="Tahoma"/>
            <family val="0"/>
          </rPr>
          <t xml:space="preserve">
</t>
        </r>
      </text>
    </comment>
    <comment ref="H107" authorId="0">
      <text>
        <r>
          <rPr>
            <b/>
            <sz val="8"/>
            <rFont val="Tahoma"/>
            <family val="0"/>
          </rPr>
          <t>Escriba un sector productivo: agrícola, ganadera, agroindustrial, artesanal, industrial, comercial, etc.</t>
        </r>
        <r>
          <rPr>
            <sz val="8"/>
            <rFont val="Tahoma"/>
            <family val="0"/>
          </rPr>
          <t xml:space="preserve">
</t>
        </r>
      </text>
    </comment>
    <comment ref="I64" authorId="0">
      <text>
        <r>
          <rPr>
            <b/>
            <sz val="8"/>
            <rFont val="Tahoma"/>
            <family val="0"/>
          </rPr>
          <t>Indicar Bueno, Regular o Malo</t>
        </r>
        <r>
          <rPr>
            <sz val="8"/>
            <rFont val="Tahoma"/>
            <family val="0"/>
          </rPr>
          <t xml:space="preserve">
</t>
        </r>
      </text>
    </comment>
    <comment ref="G64" authorId="0">
      <text>
        <r>
          <rPr>
            <sz val="8"/>
            <rFont val="Tahoma"/>
            <family val="2"/>
          </rPr>
          <t>Empedrada, ripiada, tierra, etc</t>
        </r>
      </text>
    </comment>
    <comment ref="E132" authorId="0">
      <text>
        <r>
          <rPr>
            <sz val="8"/>
            <rFont val="Tahoma"/>
            <family val="2"/>
          </rPr>
          <t>agricola intensiva, forrajería, asecano, con riego.</t>
        </r>
        <r>
          <rPr>
            <sz val="8"/>
            <rFont val="Tahoma"/>
            <family val="0"/>
          </rPr>
          <t xml:space="preserve">
</t>
        </r>
      </text>
    </comment>
    <comment ref="D14" authorId="1">
      <text>
        <r>
          <rPr>
            <sz val="9"/>
            <rFont val="Tahoma"/>
            <family val="2"/>
          </rPr>
          <t>Escriba el Número de Años para el cual quiere hacer el Análisis. Se recomiendan 10 años para la mayoría de los proyectos.</t>
        </r>
        <r>
          <rPr>
            <sz val="9"/>
            <rFont val="Tahoma"/>
            <family val="0"/>
          </rPr>
          <t xml:space="preserve">
</t>
        </r>
      </text>
    </comment>
    <comment ref="C21" authorId="1">
      <text>
        <r>
          <rPr>
            <sz val="9"/>
            <rFont val="Tahoma"/>
            <family val="2"/>
          </rPr>
          <t>Describa brevemente los Objetivos Generales y Específicos de su proyecto</t>
        </r>
        <r>
          <rPr>
            <sz val="9"/>
            <rFont val="Tahoma"/>
            <family val="0"/>
          </rPr>
          <t xml:space="preserve">
</t>
        </r>
      </text>
    </comment>
    <comment ref="C210" authorId="1">
      <text>
        <r>
          <rPr>
            <sz val="9"/>
            <rFont val="Tahoma"/>
            <family val="2"/>
          </rPr>
          <t>Exponga aquí las razones para la realización del Proyecto</t>
        </r>
        <r>
          <rPr>
            <sz val="9"/>
            <rFont val="Tahoma"/>
            <family val="0"/>
          </rPr>
          <t xml:space="preserve">
</t>
        </r>
      </text>
    </comment>
    <comment ref="E15" authorId="2">
      <text>
        <r>
          <rPr>
            <sz val="9"/>
            <rFont val="Tahoma"/>
            <family val="2"/>
          </rPr>
          <t>Escriba el número de años durante los cuales el proyecto no va a tener ingresos</t>
        </r>
      </text>
    </comment>
    <comment ref="H83" authorId="3">
      <text>
        <r>
          <rPr>
            <sz val="8"/>
            <rFont val="Tahoma"/>
            <family val="2"/>
          </rPr>
          <t>Introduzca solamente el valor, sin unidades</t>
        </r>
        <r>
          <rPr>
            <sz val="8"/>
            <rFont val="Tahoma"/>
            <family val="0"/>
          </rPr>
          <t xml:space="preserve">
</t>
        </r>
      </text>
    </comment>
    <comment ref="J83" authorId="3">
      <text>
        <r>
          <rPr>
            <sz val="8"/>
            <rFont val="Tahoma"/>
            <family val="2"/>
          </rPr>
          <t>Introduzca solamente el valor, sin unidades</t>
        </r>
        <r>
          <rPr>
            <sz val="8"/>
            <rFont val="Tahoma"/>
            <family val="0"/>
          </rPr>
          <t xml:space="preserve">
</t>
        </r>
      </text>
    </comment>
    <comment ref="E87" authorId="3">
      <text>
        <r>
          <rPr>
            <sz val="8"/>
            <rFont val="Tahoma"/>
            <family val="2"/>
          </rPr>
          <t>Potencial económico y/o productivo de la zona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Marlon Coral</author>
    <author>SCRE</author>
    <author>Jaime R. Paredes V.</author>
  </authors>
  <commentList>
    <comment ref="B33" authorId="0">
      <text>
        <r>
          <rPr>
            <b/>
            <sz val="8"/>
            <rFont val="Tahoma"/>
            <family val="0"/>
          </rPr>
          <t>Escriba los nombres de sus componentes de inversión, por ejemplo: movimiento de tierras, Construcción de Terraplén, Obras de drenaje, Puentes, Afirmado y Subbase, Aplicación de Base, Aplicación de Pavimento, Señalización y Obras Complem, etc.</t>
        </r>
        <r>
          <rPr>
            <sz val="8"/>
            <rFont val="Tahoma"/>
            <family val="0"/>
          </rPr>
          <t xml:space="preserve">
</t>
        </r>
      </text>
    </comment>
    <comment ref="B106" authorId="0">
      <text>
        <r>
          <rPr>
            <b/>
            <sz val="8"/>
            <rFont val="Tahoma"/>
            <family val="0"/>
          </rPr>
          <t>Escriba los nombres de sus componentes de Operación y Mantenimiento, por ejemplo: Remoción de Derrumbes, Rocería, Limpieza de obras de drenaje, Reparación de baches y parcheo, Riegos de vigorización de pavimentos, Estabilización de terraplenes, Otras obras de mantenimiento, etc.</t>
        </r>
        <r>
          <rPr>
            <sz val="8"/>
            <rFont val="Tahoma"/>
            <family val="0"/>
          </rPr>
          <t xml:space="preserve">
</t>
        </r>
      </text>
    </comment>
    <comment ref="B203" authorId="1">
      <text>
        <r>
          <rPr>
            <sz val="9"/>
            <rFont val="Tahoma"/>
            <family val="2"/>
          </rPr>
          <t>Valor que conservan los Activos Fijos</t>
        </r>
      </text>
    </comment>
    <comment ref="B35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42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49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56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63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70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77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84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91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98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15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22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29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36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43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50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59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08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7" authorId="0">
      <text>
        <r>
          <rPr>
            <sz val="8"/>
            <rFont val="Tahoma"/>
            <family val="2"/>
          </rPr>
          <t>Estos valores provienen de los cuadros respectivos en la Hoja de Preparación</t>
        </r>
      </text>
    </comment>
    <comment ref="C192" authorId="2">
      <text>
        <r>
          <rPr>
            <sz val="8"/>
            <rFont val="Tahoma"/>
            <family val="2"/>
          </rPr>
          <t>Tasa Impositiva para las utilidades</t>
        </r>
      </text>
    </comment>
  </commentList>
</comments>
</file>

<file path=xl/comments5.xml><?xml version="1.0" encoding="utf-8"?>
<comments xmlns="http://schemas.openxmlformats.org/spreadsheetml/2006/main">
  <authors>
    <author>Marlon Coral</author>
    <author>SCRE</author>
  </authors>
  <commentList>
    <comment ref="B48" authorId="0">
      <text>
        <r>
          <rPr>
            <b/>
            <sz val="8"/>
            <rFont val="Tahoma"/>
            <family val="0"/>
          </rPr>
          <t>Escriba los nombres de sus componentes de inversión, por ejemplo: movimiento de tierras, Construcción de Terraplén, Obras de drenaje, Puentes, Afirmado y Subbase, Aplicación de Base, Aplicación de Pavimento, Señalización y Obras Complem, etc.</t>
        </r>
        <r>
          <rPr>
            <sz val="8"/>
            <rFont val="Tahoma"/>
            <family val="0"/>
          </rPr>
          <t xml:space="preserve">
</t>
        </r>
      </text>
    </comment>
    <comment ref="B50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57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64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71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78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85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92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99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06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13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23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30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37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44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51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58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65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  <comment ref="B174" authorId="1">
      <text>
        <r>
          <rPr>
            <sz val="9"/>
            <rFont val="Tahoma"/>
            <family val="2"/>
          </rPr>
          <t>Son Bienes Transables aquellos materiales, equipos e insumos que se exportan o importa</t>
        </r>
      </text>
    </comment>
  </commentList>
</comments>
</file>

<file path=xl/comments6.xml><?xml version="1.0" encoding="utf-8"?>
<comments xmlns="http://schemas.openxmlformats.org/spreadsheetml/2006/main">
  <authors>
    <author>Caja Promotora de Vivienda</author>
    <author>WINDOWS XP</author>
    <author>Jaime Paredes Ver?stegui</author>
  </authors>
  <commentList>
    <comment ref="H11" authorId="0">
      <text>
        <r>
          <rPr>
            <b/>
            <sz val="8"/>
            <rFont val="Tahoma"/>
            <family val="0"/>
          </rPr>
          <t>VALOR ACTUAL NETO SOCIAL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COSTO ANUAL EQUIVALENTE SOCIAL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COSTO ANUAL EQUIVALENTE PRIVADO</t>
        </r>
      </text>
    </comment>
    <comment ref="E17" authorId="1">
      <text>
        <r>
          <rPr>
            <sz val="8"/>
            <rFont val="Tahoma"/>
            <family val="0"/>
          </rPr>
          <t>Valor del Indicador en un proyecto típico o de acuerdo con estándares internacionales</t>
        </r>
      </text>
    </comment>
    <comment ref="C13" authorId="2">
      <text>
        <r>
          <rPr>
            <b/>
            <sz val="8"/>
            <rFont val="Tahoma"/>
            <family val="0"/>
          </rPr>
          <t>Valor estimado</t>
        </r>
      </text>
    </comment>
    <comment ref="I13" authorId="2">
      <text>
        <r>
          <rPr>
            <b/>
            <sz val="8"/>
            <rFont val="Tahoma"/>
            <family val="0"/>
          </rPr>
          <t>Valor estimado</t>
        </r>
      </text>
    </comment>
  </commentList>
</comments>
</file>

<file path=xl/comments8.xml><?xml version="1.0" encoding="utf-8"?>
<comments xmlns="http://schemas.openxmlformats.org/spreadsheetml/2006/main">
  <authors>
    <author>Alberto RAHAL</author>
    <author>Marlon Coral</author>
  </authors>
  <commentList>
    <comment ref="D9" authorId="0">
      <text>
        <r>
          <rPr>
            <sz val="8"/>
            <rFont val="Tahoma"/>
            <family val="2"/>
          </rPr>
          <t>Estos son los valores reales de las variables para la alternativa seleccionada</t>
        </r>
      </text>
    </comment>
    <comment ref="H16" authorId="1">
      <text>
        <r>
          <rPr>
            <sz val="8"/>
            <rFont val="Tahoma"/>
            <family val="2"/>
          </rPr>
          <t>VALOR ACTUAL DE LOS COSTOS SOCIALES</t>
        </r>
      </text>
    </comment>
    <comment ref="H17" authorId="1">
      <text>
        <r>
          <rPr>
            <sz val="8"/>
            <rFont val="Tahoma"/>
            <family val="2"/>
          </rPr>
          <t>VALOR ACTUAL NETO SOCIAL</t>
        </r>
      </text>
    </comment>
    <comment ref="D17" authorId="0">
      <text>
        <r>
          <rPr>
            <sz val="8"/>
            <rFont val="Tahoma"/>
            <family val="0"/>
          </rPr>
          <t>Estos son los valores reales de las variables para la alternativa seleccionada</t>
        </r>
      </text>
    </comment>
    <comment ref="E17" authorId="0">
      <text>
        <r>
          <rPr>
            <sz val="8"/>
            <rFont val="Tahoma"/>
            <family val="2"/>
          </rPr>
          <t>Estos son los valores nuevos porcentuales de las variables que se quiere analizar</t>
        </r>
      </text>
    </comment>
    <comment ref="H18" authorId="1">
      <text>
        <r>
          <rPr>
            <sz val="8"/>
            <rFont val="Tahoma"/>
            <family val="2"/>
          </rPr>
          <t>COSTO ANUAL EQUIVALENTE</t>
        </r>
      </text>
    </comment>
    <comment ref="F9" authorId="0">
      <text>
        <r>
          <rPr>
            <sz val="8"/>
            <rFont val="Tahoma"/>
            <family val="2"/>
          </rPr>
          <t>Introduzca aquí en forma de porcentaje la  modificación que desea hacer en la variable que quiere analizar</t>
        </r>
      </text>
    </comment>
    <comment ref="E9" authorId="0">
      <text>
        <r>
          <rPr>
            <sz val="8"/>
            <rFont val="Tahoma"/>
            <family val="2"/>
          </rPr>
          <t>Estos son los valores nuevos absolutos de las variables modificadas</t>
        </r>
      </text>
    </comment>
    <comment ref="H19" authorId="1">
      <text>
        <r>
          <rPr>
            <sz val="8"/>
            <rFont val="Tahoma"/>
            <family val="2"/>
          </rPr>
          <t>TASA INTERNA DE RETORNO SOCIAL</t>
        </r>
      </text>
    </comment>
    <comment ref="H8" authorId="1">
      <text>
        <r>
          <rPr>
            <sz val="8"/>
            <rFont val="Tahoma"/>
            <family val="2"/>
          </rPr>
          <t>VALOR ACTUAL DE LOS COSTOS PRIVADOS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9" authorId="1">
      <text>
        <r>
          <rPr>
            <sz val="8"/>
            <rFont val="Tahoma"/>
            <family val="2"/>
          </rPr>
          <t>VALOR ACTUAL NETO PRIVADO</t>
        </r>
      </text>
    </comment>
    <comment ref="H10" authorId="1">
      <text>
        <r>
          <rPr>
            <sz val="8"/>
            <rFont val="Tahoma"/>
            <family val="2"/>
          </rPr>
          <t>COSTO ANUAL EQUIVALENTE</t>
        </r>
      </text>
    </comment>
    <comment ref="H11" authorId="1">
      <text>
        <r>
          <rPr>
            <sz val="8"/>
            <rFont val="Tahoma"/>
            <family val="2"/>
          </rPr>
          <t>TASA INTERNA DE RETORNO</t>
        </r>
      </text>
    </comment>
  </commentList>
</comments>
</file>

<file path=xl/sharedStrings.xml><?xml version="1.0" encoding="utf-8"?>
<sst xmlns="http://schemas.openxmlformats.org/spreadsheetml/2006/main" count="848" uniqueCount="302">
  <si>
    <t>Firma</t>
  </si>
  <si>
    <t>Total</t>
  </si>
  <si>
    <t>Años</t>
  </si>
  <si>
    <t>TOTAL</t>
  </si>
  <si>
    <t>CAES</t>
  </si>
  <si>
    <t>Indicador</t>
  </si>
  <si>
    <t>Valor</t>
  </si>
  <si>
    <t>VANS</t>
  </si>
  <si>
    <t>VANP</t>
  </si>
  <si>
    <t>CAEP</t>
  </si>
  <si>
    <t>Componentes de Inversión</t>
  </si>
  <si>
    <t xml:space="preserve">      Total </t>
  </si>
  <si>
    <t>Valor Actual</t>
  </si>
  <si>
    <t xml:space="preserve">   Mano de Obra Calificada</t>
  </si>
  <si>
    <t>Variables</t>
  </si>
  <si>
    <t>VACP</t>
  </si>
  <si>
    <t>VACS</t>
  </si>
  <si>
    <r>
      <t>A</t>
    </r>
    <r>
      <rPr>
        <sz val="10"/>
        <color indexed="12"/>
        <rFont val="Lucida Casual"/>
        <family val="4"/>
      </rPr>
      <t xml:space="preserve">SPECTOS </t>
    </r>
    <r>
      <rPr>
        <sz val="12"/>
        <color indexed="10"/>
        <rFont val="Lucida Casual"/>
        <family val="4"/>
      </rPr>
      <t>T</t>
    </r>
    <r>
      <rPr>
        <sz val="10"/>
        <color indexed="12"/>
        <rFont val="Lucida Casual"/>
        <family val="4"/>
      </rPr>
      <t>ÉCNICOS</t>
    </r>
  </si>
  <si>
    <r>
      <t>A</t>
    </r>
    <r>
      <rPr>
        <sz val="10"/>
        <color indexed="12"/>
        <rFont val="Lucida Casual"/>
        <family val="4"/>
      </rPr>
      <t xml:space="preserve">SPECTOS </t>
    </r>
    <r>
      <rPr>
        <sz val="12"/>
        <color indexed="10"/>
        <rFont val="Lucida Casual"/>
        <family val="4"/>
      </rPr>
      <t>O</t>
    </r>
    <r>
      <rPr>
        <sz val="10"/>
        <color indexed="12"/>
        <rFont val="Lucida Casual"/>
        <family val="4"/>
      </rPr>
      <t>PERATIVOS</t>
    </r>
  </si>
  <si>
    <r>
      <t>C</t>
    </r>
    <r>
      <rPr>
        <sz val="10"/>
        <color indexed="48"/>
        <rFont val="Lucida Casual"/>
        <family val="4"/>
      </rPr>
      <t xml:space="preserve">OSTOS DEL </t>
    </r>
    <r>
      <rPr>
        <sz val="12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</si>
  <si>
    <r>
      <t>R</t>
    </r>
    <r>
      <rPr>
        <sz val="10"/>
        <color indexed="12"/>
        <rFont val="Lucida Casual"/>
        <family val="4"/>
      </rPr>
      <t>ECOMENDACIÓN</t>
    </r>
  </si>
  <si>
    <r>
      <t>J</t>
    </r>
    <r>
      <rPr>
        <sz val="10"/>
        <color indexed="12"/>
        <rFont val="Lucida Casual"/>
        <family val="4"/>
      </rPr>
      <t>USTIFICACIÓN</t>
    </r>
  </si>
  <si>
    <r>
      <t>F</t>
    </r>
    <r>
      <rPr>
        <sz val="10"/>
        <color indexed="12"/>
        <rFont val="Lucida Casual"/>
        <family val="4"/>
      </rPr>
      <t xml:space="preserve">ECHA DE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>LABORACIÓN</t>
    </r>
  </si>
  <si>
    <r>
      <t>R</t>
    </r>
    <r>
      <rPr>
        <sz val="10"/>
        <color indexed="12"/>
        <rFont val="Lucida Casual"/>
        <family val="4"/>
      </rPr>
      <t>ESPONSABLE</t>
    </r>
  </si>
  <si>
    <r>
      <t>N</t>
    </r>
    <r>
      <rPr>
        <sz val="8"/>
        <color indexed="12"/>
        <rFont val="Lucida Casual"/>
        <family val="4"/>
      </rPr>
      <t>OMBRE</t>
    </r>
  </si>
  <si>
    <r>
      <t>C</t>
    </r>
    <r>
      <rPr>
        <sz val="8"/>
        <color indexed="12"/>
        <rFont val="Lucida Casual"/>
        <family val="4"/>
      </rPr>
      <t>ARGO</t>
    </r>
  </si>
  <si>
    <t>RPC Mano de Obra no Calificada Rural</t>
  </si>
  <si>
    <t>RPC Mano de Obra no Calificada Urbana</t>
  </si>
  <si>
    <t>RPC Divisa</t>
  </si>
  <si>
    <t>RPC Mano de Obra Semicalificada</t>
  </si>
  <si>
    <t>RPC Mano de Obra Calificada</t>
  </si>
  <si>
    <t>Tasa Social de Descuento</t>
  </si>
  <si>
    <t>Tasa Privada de Descuento</t>
  </si>
  <si>
    <r>
      <t>N</t>
    </r>
    <r>
      <rPr>
        <sz val="10"/>
        <color indexed="12"/>
        <rFont val="Lucida Casual"/>
        <family val="4"/>
      </rPr>
      <t xml:space="preserve">OMBRE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</si>
  <si>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D</t>
    </r>
    <r>
      <rPr>
        <sz val="10"/>
        <color indexed="12"/>
        <rFont val="Lucida Casual"/>
        <family val="4"/>
      </rPr>
      <t xml:space="preserve">IAGNÓSTICO </t>
    </r>
    <r>
      <rPr>
        <sz val="12"/>
        <color indexed="10"/>
        <rFont val="Lucida Casual"/>
        <family val="4"/>
      </rPr>
      <t>S</t>
    </r>
    <r>
      <rPr>
        <sz val="10"/>
        <color indexed="12"/>
        <rFont val="Lucida Casual"/>
        <family val="4"/>
      </rPr>
      <t>OCIOECONÓMICO</t>
    </r>
  </si>
  <si>
    <r>
      <t>E</t>
    </r>
    <r>
      <rPr>
        <sz val="8"/>
        <color indexed="12"/>
        <rFont val="Lucida Casual"/>
        <family val="4"/>
      </rPr>
      <t xml:space="preserve">NTIDAD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>JECUTORA</t>
    </r>
  </si>
  <si>
    <r>
      <t>F</t>
    </r>
    <r>
      <rPr>
        <sz val="8"/>
        <color indexed="12"/>
        <rFont val="Lucida Casual"/>
        <family val="4"/>
      </rPr>
      <t xml:space="preserve">ORTALEZAS </t>
    </r>
    <r>
      <rPr>
        <sz val="10"/>
        <color indexed="10"/>
        <rFont val="Lucida Casual"/>
        <family val="4"/>
      </rPr>
      <t>I</t>
    </r>
    <r>
      <rPr>
        <sz val="8"/>
        <color indexed="12"/>
        <rFont val="Lucida Casual"/>
        <family val="4"/>
      </rPr>
      <t>NSTITUCIONALES</t>
    </r>
  </si>
  <si>
    <r>
      <t>D</t>
    </r>
    <r>
      <rPr>
        <sz val="8"/>
        <color indexed="12"/>
        <rFont val="Lucida Casual"/>
        <family val="4"/>
      </rPr>
      <t xml:space="preserve">ESCRIPCIÓN DE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 xml:space="preserve">XPERIENCIAS </t>
    </r>
    <r>
      <rPr>
        <sz val="10"/>
        <color indexed="10"/>
        <rFont val="Lucida Casual"/>
        <family val="4"/>
      </rPr>
      <t>A</t>
    </r>
    <r>
      <rPr>
        <sz val="8"/>
        <color indexed="12"/>
        <rFont val="Lucida Casual"/>
        <family val="4"/>
      </rPr>
      <t>NTERIORES</t>
    </r>
  </si>
  <si>
    <r>
      <t>A</t>
    </r>
    <r>
      <rPr>
        <sz val="10"/>
        <color indexed="12"/>
        <rFont val="Lucida Casual"/>
        <family val="4"/>
      </rPr>
      <t xml:space="preserve">ÑO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>ASE (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 xml:space="preserve">NICIO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ROYECTO)</t>
    </r>
  </si>
  <si>
    <r>
      <t>I</t>
    </r>
    <r>
      <rPr>
        <sz val="10"/>
        <color indexed="12"/>
        <rFont val="Lucida Casual"/>
        <family val="4"/>
      </rPr>
      <t xml:space="preserve">DENTIFICACIÓN DE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 xml:space="preserve">XTERNALIDADES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OSITIVAS</t>
    </r>
  </si>
  <si>
    <t xml:space="preserve">   Mano de Obra Semicalificada</t>
  </si>
  <si>
    <t xml:space="preserve">   Mano de Obra no Calificada Urbana</t>
  </si>
  <si>
    <t xml:space="preserve">   Mano de Obra no Calificada Rural</t>
  </si>
  <si>
    <t xml:space="preserve">   Materiales Locales</t>
  </si>
  <si>
    <t>Costos de Inversión</t>
  </si>
  <si>
    <r>
      <t>P</t>
    </r>
    <r>
      <rPr>
        <sz val="12"/>
        <color indexed="12"/>
        <rFont val="Lucida Casual"/>
        <family val="4"/>
      </rPr>
      <t xml:space="preserve">REPARACIÓN DEL </t>
    </r>
    <r>
      <rPr>
        <sz val="14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ROYECTO</t>
    </r>
  </si>
  <si>
    <r>
      <t>E</t>
    </r>
    <r>
      <rPr>
        <sz val="12"/>
        <color indexed="12"/>
        <rFont val="Lucida Casual"/>
        <family val="4"/>
      </rPr>
      <t xml:space="preserve">VALUACIÓN </t>
    </r>
    <r>
      <rPr>
        <sz val="14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OCIOECONÓMICA</t>
    </r>
  </si>
  <si>
    <r>
      <t>E</t>
    </r>
    <r>
      <rPr>
        <sz val="12"/>
        <color indexed="12"/>
        <rFont val="Lucida Casual"/>
        <family val="4"/>
      </rPr>
      <t xml:space="preserve">VALUACIÓN </t>
    </r>
    <r>
      <rPr>
        <sz val="14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>RIVADA</t>
    </r>
  </si>
  <si>
    <r>
      <t>C</t>
    </r>
    <r>
      <rPr>
        <sz val="12"/>
        <color indexed="12"/>
        <rFont val="Lucida Casual"/>
        <family val="4"/>
      </rPr>
      <t xml:space="preserve">ONCLUSIONES Y </t>
    </r>
    <r>
      <rPr>
        <sz val="14"/>
        <color indexed="10"/>
        <rFont val="Lucida Casual"/>
        <family val="4"/>
      </rPr>
      <t>R</t>
    </r>
    <r>
      <rPr>
        <sz val="12"/>
        <color indexed="12"/>
        <rFont val="Lucida Casual"/>
        <family val="4"/>
      </rPr>
      <t>ECOMENDACIONES</t>
    </r>
  </si>
  <si>
    <r>
      <t>R</t>
    </r>
    <r>
      <rPr>
        <sz val="12"/>
        <color indexed="12"/>
        <rFont val="Lucida Casual"/>
        <family val="4"/>
      </rPr>
      <t xml:space="preserve">ESUMEN </t>
    </r>
    <r>
      <rPr>
        <sz val="14"/>
        <color indexed="10"/>
        <rFont val="Lucida Casual"/>
        <family val="4"/>
      </rPr>
      <t>I</t>
    </r>
    <r>
      <rPr>
        <sz val="12"/>
        <color indexed="12"/>
        <rFont val="Lucida Casual"/>
        <family val="4"/>
      </rPr>
      <t>NDICADORES</t>
    </r>
  </si>
  <si>
    <r>
      <t>D</t>
    </r>
    <r>
      <rPr>
        <sz val="8"/>
        <color indexed="12"/>
        <rFont val="Lucida Casual"/>
        <family val="4"/>
      </rPr>
      <t xml:space="preserve">ESCRIPCIÓN DE </t>
    </r>
    <r>
      <rPr>
        <sz val="10"/>
        <color indexed="10"/>
        <rFont val="Lucida Casual"/>
        <family val="4"/>
      </rPr>
      <t>O</t>
    </r>
    <r>
      <rPr>
        <sz val="8"/>
        <color indexed="12"/>
        <rFont val="Lucida Casual"/>
        <family val="4"/>
      </rPr>
      <t xml:space="preserve">RGANIZACIÓN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REVISTA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ARA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 xml:space="preserve">JECUTAR EL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ROYECTO</t>
    </r>
  </si>
  <si>
    <r>
      <t>I</t>
    </r>
    <r>
      <rPr>
        <sz val="11"/>
        <color indexed="12"/>
        <rFont val="Lucida Casual"/>
        <family val="4"/>
      </rPr>
      <t xml:space="preserve">NDICADORES </t>
    </r>
    <r>
      <rPr>
        <sz val="12"/>
        <color indexed="10"/>
        <rFont val="Lucida Casual"/>
        <family val="4"/>
      </rPr>
      <t>S</t>
    </r>
    <r>
      <rPr>
        <sz val="11"/>
        <color indexed="12"/>
        <rFont val="Lucida Casual"/>
        <family val="4"/>
      </rPr>
      <t>OCIOECONOMICOS</t>
    </r>
  </si>
  <si>
    <r>
      <t>I</t>
    </r>
    <r>
      <rPr>
        <sz val="11"/>
        <color indexed="12"/>
        <rFont val="Lucida Casual"/>
        <family val="4"/>
      </rPr>
      <t xml:space="preserve">NDICADORES </t>
    </r>
    <r>
      <rPr>
        <sz val="12"/>
        <color indexed="10"/>
        <rFont val="Lucida Casual"/>
        <family val="4"/>
      </rPr>
      <t>F</t>
    </r>
    <r>
      <rPr>
        <sz val="11"/>
        <color indexed="12"/>
        <rFont val="Lucida Casual"/>
        <family val="4"/>
      </rPr>
      <t>INANCIEROS</t>
    </r>
  </si>
  <si>
    <r>
      <t>U</t>
    </r>
    <r>
      <rPr>
        <sz val="10"/>
        <color indexed="12"/>
        <rFont val="Lucida Casual"/>
        <family val="4"/>
      </rPr>
      <t>BICACIÓN</t>
    </r>
  </si>
  <si>
    <r>
      <t>E</t>
    </r>
    <r>
      <rPr>
        <sz val="10"/>
        <color indexed="12"/>
        <rFont val="Lucida Casual"/>
        <family val="4"/>
      </rPr>
      <t xml:space="preserve">NTIDAD </t>
    </r>
    <r>
      <rPr>
        <sz val="12"/>
        <color indexed="10"/>
        <rFont val="Lucida Casual"/>
        <family val="4"/>
      </rPr>
      <t>E</t>
    </r>
    <r>
      <rPr>
        <sz val="10"/>
        <color indexed="12"/>
        <rFont val="Lucida Casual"/>
        <family val="4"/>
      </rPr>
      <t xml:space="preserve">JECUTORA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</si>
  <si>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N</t>
    </r>
    <r>
      <rPr>
        <sz val="8"/>
        <color indexed="12"/>
        <rFont val="Lucida Casual"/>
        <family val="4"/>
      </rPr>
      <t xml:space="preserve">OMBRE DE LA </t>
    </r>
    <r>
      <rPr>
        <sz val="10"/>
        <color indexed="10"/>
        <rFont val="Lucida Casual"/>
        <family val="4"/>
      </rPr>
      <t>I</t>
    </r>
    <r>
      <rPr>
        <sz val="8"/>
        <color indexed="12"/>
        <rFont val="Lucida Casual"/>
        <family val="4"/>
      </rPr>
      <t>NSTITUCIÓN</t>
    </r>
  </si>
  <si>
    <r>
      <t>E</t>
    </r>
    <r>
      <rPr>
        <sz val="10"/>
        <color indexed="12"/>
        <rFont val="Lucida Casual"/>
        <family val="4"/>
      </rPr>
      <t xml:space="preserve">NTIDAD </t>
    </r>
    <r>
      <rPr>
        <sz val="12"/>
        <color indexed="10"/>
        <rFont val="Lucida Casual"/>
        <family val="4"/>
      </rPr>
      <t>R</t>
    </r>
    <r>
      <rPr>
        <sz val="10"/>
        <color indexed="12"/>
        <rFont val="Lucida Casual"/>
        <family val="4"/>
      </rPr>
      <t xml:space="preserve">ESPONSABLE DEL </t>
    </r>
    <r>
      <rPr>
        <sz val="12"/>
        <color indexed="10"/>
        <rFont val="Lucida Casual"/>
        <family val="4"/>
      </rPr>
      <t>M</t>
    </r>
    <r>
      <rPr>
        <sz val="10"/>
        <color indexed="12"/>
        <rFont val="Lucida Casual"/>
        <family val="4"/>
      </rPr>
      <t xml:space="preserve">ANTENIMIENTO DE LA </t>
    </r>
    <r>
      <rPr>
        <sz val="12"/>
        <color indexed="10"/>
        <rFont val="Lucida Casual"/>
        <family val="4"/>
      </rPr>
      <t>V</t>
    </r>
    <r>
      <rPr>
        <sz val="10"/>
        <color indexed="12"/>
        <rFont val="Lucida Casual"/>
        <family val="4"/>
      </rPr>
      <t>IA</t>
    </r>
  </si>
  <si>
    <r>
      <t>L</t>
    </r>
    <r>
      <rPr>
        <sz val="10"/>
        <color indexed="12"/>
        <rFont val="Lucida Casual"/>
        <family val="4"/>
      </rPr>
      <t>OCALIZACIÓN</t>
    </r>
  </si>
  <si>
    <r>
      <t>C</t>
    </r>
    <r>
      <rPr>
        <sz val="8"/>
        <color indexed="12"/>
        <rFont val="Lucida Casual"/>
        <family val="4"/>
      </rPr>
      <t xml:space="preserve">OMUNIDAD(ES) Y/O </t>
    </r>
    <r>
      <rPr>
        <sz val="10"/>
        <color indexed="10"/>
        <rFont val="Lucida Casual"/>
        <family val="4"/>
      </rPr>
      <t>Z</t>
    </r>
    <r>
      <rPr>
        <sz val="8"/>
        <color indexed="12"/>
        <rFont val="Lucida Casual"/>
        <family val="4"/>
      </rPr>
      <t>ONA(S)</t>
    </r>
  </si>
  <si>
    <r>
      <t>C</t>
    </r>
    <r>
      <rPr>
        <sz val="10"/>
        <color indexed="12"/>
        <rFont val="Lucida Casual"/>
        <family val="4"/>
      </rPr>
      <t>ARACTERIZACIÓN</t>
    </r>
  </si>
  <si>
    <t xml:space="preserve">Tipo </t>
  </si>
  <si>
    <t>Estado</t>
  </si>
  <si>
    <t>Automóviles</t>
  </si>
  <si>
    <t>Camionetas</t>
  </si>
  <si>
    <t>Bus</t>
  </si>
  <si>
    <r>
      <t>D</t>
    </r>
    <r>
      <rPr>
        <sz val="8"/>
        <color indexed="12"/>
        <rFont val="Lucida Casual"/>
        <family val="4"/>
      </rPr>
      <t xml:space="preserve">ESCRIPCIÓN DEL </t>
    </r>
    <r>
      <rPr>
        <sz val="10"/>
        <color indexed="10"/>
        <rFont val="Lucida Casual"/>
        <family val="4"/>
      </rPr>
      <t>Á</t>
    </r>
    <r>
      <rPr>
        <sz val="8"/>
        <color indexed="12"/>
        <rFont val="Lucida Casual"/>
        <family val="4"/>
      </rPr>
      <t xml:space="preserve">REA DE </t>
    </r>
    <r>
      <rPr>
        <sz val="10"/>
        <color indexed="10"/>
        <rFont val="Lucida Casual"/>
        <family val="4"/>
      </rPr>
      <t>I</t>
    </r>
    <r>
      <rPr>
        <sz val="8"/>
        <color indexed="12"/>
        <rFont val="Lucida Casual"/>
        <family val="4"/>
      </rPr>
      <t>NFLUENCIA</t>
    </r>
  </si>
  <si>
    <t>Tipo de Vehículo</t>
  </si>
  <si>
    <r>
      <t>P</t>
    </r>
    <r>
      <rPr>
        <sz val="8"/>
        <color indexed="12"/>
        <rFont val="Lucida Casual"/>
        <family val="4"/>
      </rPr>
      <t xml:space="preserve">OBLACIÓN </t>
    </r>
    <r>
      <rPr>
        <sz val="10"/>
        <color indexed="10"/>
        <rFont val="Lucida Casual"/>
        <family val="4"/>
      </rPr>
      <t>A</t>
    </r>
    <r>
      <rPr>
        <sz val="8"/>
        <color indexed="12"/>
        <rFont val="Lucida Casual"/>
        <family val="4"/>
      </rPr>
      <t>FECTADA</t>
    </r>
  </si>
  <si>
    <r>
      <t>A</t>
    </r>
    <r>
      <rPr>
        <sz val="8"/>
        <color indexed="12"/>
        <rFont val="Lucida Casual"/>
        <family val="4"/>
      </rPr>
      <t>CCESO</t>
    </r>
  </si>
  <si>
    <t>Nombre Población</t>
  </si>
  <si>
    <r>
      <t>M</t>
    </r>
    <r>
      <rPr>
        <sz val="8"/>
        <color indexed="12"/>
        <rFont val="Lucida Casual"/>
        <family val="4"/>
      </rPr>
      <t>UNICIPIOS</t>
    </r>
  </si>
  <si>
    <r>
      <t>U</t>
    </r>
    <r>
      <rPr>
        <sz val="8"/>
        <color indexed="12"/>
        <rFont val="Lucida Casual"/>
        <family val="4"/>
      </rPr>
      <t xml:space="preserve">SO DEL </t>
    </r>
    <r>
      <rPr>
        <sz val="10"/>
        <color indexed="10"/>
        <rFont val="Lucida Casual"/>
        <family val="4"/>
      </rPr>
      <t>S</t>
    </r>
    <r>
      <rPr>
        <sz val="8"/>
        <color indexed="12"/>
        <rFont val="Lucida Casual"/>
        <family val="4"/>
      </rPr>
      <t>UELO</t>
    </r>
  </si>
  <si>
    <r>
      <t>R</t>
    </r>
    <r>
      <rPr>
        <sz val="8"/>
        <color indexed="12"/>
        <rFont val="Lucida Casual"/>
        <family val="4"/>
      </rPr>
      <t xml:space="preserve">ELACIÓN </t>
    </r>
    <r>
      <rPr>
        <sz val="10"/>
        <color indexed="10"/>
        <rFont val="Lucida Casual"/>
        <family val="4"/>
      </rPr>
      <t>E</t>
    </r>
    <r>
      <rPr>
        <sz val="8"/>
        <color indexed="12"/>
        <rFont val="Lucida Casual"/>
        <family val="4"/>
      </rPr>
      <t xml:space="preserve">NTRE </t>
    </r>
    <r>
      <rPr>
        <sz val="10"/>
        <color indexed="10"/>
        <rFont val="Lucida Casual"/>
        <family val="4"/>
      </rPr>
      <t>O</t>
    </r>
    <r>
      <rPr>
        <sz val="8"/>
        <color indexed="12"/>
        <rFont val="Lucida Casual"/>
        <family val="4"/>
      </rPr>
      <t xml:space="preserve">BJETIVOS DEL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ROYECTO Y </t>
    </r>
    <r>
      <rPr>
        <sz val="10"/>
        <color indexed="10"/>
        <rFont val="Lucida Casual"/>
        <family val="4"/>
      </rPr>
      <t>O</t>
    </r>
    <r>
      <rPr>
        <sz val="8"/>
        <color indexed="12"/>
        <rFont val="Lucida Casual"/>
        <family val="4"/>
      </rPr>
      <t xml:space="preserve">BJETIVOS DE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 xml:space="preserve">LANES DE </t>
    </r>
    <r>
      <rPr>
        <sz val="10"/>
        <color indexed="10"/>
        <rFont val="Lucida Casual"/>
        <family val="4"/>
      </rPr>
      <t>D</t>
    </r>
    <r>
      <rPr>
        <sz val="8"/>
        <color indexed="12"/>
        <rFont val="Lucida Casual"/>
        <family val="4"/>
      </rPr>
      <t>ESARROLLO</t>
    </r>
  </si>
  <si>
    <t>INVERSION</t>
  </si>
  <si>
    <t>OPERACION Y MANTENIMIENTO</t>
  </si>
  <si>
    <t>Subtotal</t>
  </si>
  <si>
    <t>IMPACTO AMBIENTAL</t>
  </si>
  <si>
    <r>
      <t>A</t>
    </r>
    <r>
      <rPr>
        <sz val="12"/>
        <color indexed="12"/>
        <rFont val="Lucida Casual"/>
        <family val="4"/>
      </rPr>
      <t xml:space="preserve">NÁLISIS DE </t>
    </r>
    <r>
      <rPr>
        <sz val="14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ENSIBILIDAD</t>
    </r>
  </si>
  <si>
    <r>
      <t>I</t>
    </r>
    <r>
      <rPr>
        <sz val="10"/>
        <color indexed="12"/>
        <rFont val="Lucida Casual"/>
        <family val="4"/>
      </rPr>
      <t xml:space="preserve">DENTIFICACIÓN </t>
    </r>
    <r>
      <rPr>
        <sz val="10"/>
        <color indexed="12"/>
        <rFont val="Lucida Casual"/>
        <family val="4"/>
      </rPr>
      <t xml:space="preserve">DE </t>
    </r>
    <r>
      <rPr>
        <sz val="12"/>
        <color indexed="10"/>
        <rFont val="Lucida Casual"/>
        <family val="4"/>
      </rPr>
      <t>B</t>
    </r>
    <r>
      <rPr>
        <sz val="10"/>
        <color indexed="12"/>
        <rFont val="Lucida Casual"/>
        <family val="4"/>
      </rPr>
      <t xml:space="preserve">ENEFICIOS DEL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</si>
  <si>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Otros Beneficios</t>
  </si>
  <si>
    <t>Costos de Operac. y Mant.</t>
  </si>
  <si>
    <r>
      <t>P</t>
    </r>
    <r>
      <rPr>
        <sz val="8"/>
        <color indexed="12"/>
        <rFont val="Lucida Casual"/>
        <family val="4"/>
      </rPr>
      <t xml:space="preserve">ROYECCIONES DE </t>
    </r>
    <r>
      <rPr>
        <sz val="10"/>
        <color indexed="10"/>
        <rFont val="Lucida Casual"/>
        <family val="4"/>
      </rPr>
      <t>D</t>
    </r>
    <r>
      <rPr>
        <sz val="8"/>
        <color indexed="12"/>
        <rFont val="Lucida Casual"/>
        <family val="4"/>
      </rPr>
      <t xml:space="preserve">EMANDA </t>
    </r>
    <r>
      <rPr>
        <sz val="10"/>
        <color indexed="10"/>
        <rFont val="Lucida Casual"/>
        <family val="4"/>
      </rPr>
      <t>V</t>
    </r>
    <r>
      <rPr>
        <sz val="8"/>
        <color indexed="12"/>
        <rFont val="Lucida Casual"/>
        <family val="4"/>
      </rPr>
      <t>EHICULAR</t>
    </r>
  </si>
  <si>
    <r>
      <t>P</t>
    </r>
    <r>
      <rPr>
        <sz val="10"/>
        <color indexed="12"/>
        <rFont val="Lucida Casual"/>
        <family val="4"/>
      </rPr>
      <t>OBLACIÓN Y/O ZONA AFECTADA</t>
    </r>
  </si>
  <si>
    <t>Ninguno</t>
  </si>
  <si>
    <t>Bajo</t>
  </si>
  <si>
    <t>Medio</t>
  </si>
  <si>
    <t>Alto</t>
  </si>
  <si>
    <t>Tipo de Impacto</t>
  </si>
  <si>
    <t>Categoría del Impacto</t>
  </si>
  <si>
    <t>Trans.</t>
  </si>
  <si>
    <t>Perm.</t>
  </si>
  <si>
    <t>Bosque</t>
  </si>
  <si>
    <t>Suelo</t>
  </si>
  <si>
    <t>Agua</t>
  </si>
  <si>
    <t>Aire</t>
  </si>
  <si>
    <t>Biodiversidad</t>
  </si>
  <si>
    <r>
      <t>I</t>
    </r>
    <r>
      <rPr>
        <sz val="10"/>
        <color indexed="48"/>
        <rFont val="Lucida Casual"/>
        <family val="4"/>
      </rPr>
      <t xml:space="preserve">NFORMACIÓN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DICIONAL</t>
    </r>
  </si>
  <si>
    <t>Proyecto dentro de los Costos del Proyecto</t>
  </si>
  <si>
    <t>el Costo Total del Proyecto</t>
  </si>
  <si>
    <t>Costo del Proyecto</t>
  </si>
  <si>
    <t>Categoría del Proyecto</t>
  </si>
  <si>
    <t>millones de $ Bol.</t>
  </si>
  <si>
    <t>&lt; 30</t>
  </si>
  <si>
    <t>30-60</t>
  </si>
  <si>
    <t>60-120</t>
  </si>
  <si>
    <t>&gt;120</t>
  </si>
  <si>
    <t>COMPONENTE 1</t>
  </si>
  <si>
    <t>COMPONENTE 2</t>
  </si>
  <si>
    <t>COMPONENTE 3</t>
  </si>
  <si>
    <t>COMPONENTE 4</t>
  </si>
  <si>
    <t>COMPONENTE 5</t>
  </si>
  <si>
    <t>COMPONENTE 6</t>
  </si>
  <si>
    <t>COMPONENTE 7</t>
  </si>
  <si>
    <t>COMPONENTE 8</t>
  </si>
  <si>
    <t>COMPONENTE 9</t>
  </si>
  <si>
    <t>COMPONENTE 10</t>
  </si>
  <si>
    <r>
      <t>I</t>
    </r>
    <r>
      <rPr>
        <sz val="12"/>
        <color indexed="12"/>
        <rFont val="Lucida Casual"/>
        <family val="4"/>
      </rPr>
      <t>NFORMACIÓN</t>
    </r>
    <r>
      <rPr>
        <sz val="10"/>
        <color indexed="48"/>
        <rFont val="Lucida Casual"/>
        <family val="4"/>
      </rPr>
      <t xml:space="preserve">  </t>
    </r>
    <r>
      <rPr>
        <sz val="14"/>
        <color indexed="10"/>
        <rFont val="Lucida Casual"/>
        <family val="4"/>
      </rPr>
      <t>G</t>
    </r>
    <r>
      <rPr>
        <sz val="12"/>
        <color indexed="12"/>
        <rFont val="Lucida Casual"/>
        <family val="4"/>
      </rPr>
      <t>ENERAL</t>
    </r>
  </si>
  <si>
    <t>Unidad Monetaria</t>
  </si>
  <si>
    <t>Otros Ingresos</t>
  </si>
  <si>
    <t>BENEFICIOS POR PRODUCCIÓN</t>
  </si>
  <si>
    <r>
      <t>O</t>
    </r>
    <r>
      <rPr>
        <sz val="8"/>
        <color indexed="12"/>
        <rFont val="Lucida Casual"/>
        <family val="4"/>
      </rPr>
      <t xml:space="preserve">FERTA </t>
    </r>
    <r>
      <rPr>
        <sz val="10"/>
        <color indexed="10"/>
        <rFont val="Lucida Casual"/>
        <family val="4"/>
      </rPr>
      <t>A</t>
    </r>
    <r>
      <rPr>
        <sz val="8"/>
        <color indexed="12"/>
        <rFont val="Lucida Casual"/>
        <family val="4"/>
      </rPr>
      <t>CTUAL DE</t>
    </r>
    <r>
      <rPr>
        <sz val="12"/>
        <color indexed="10"/>
        <rFont val="Lucida Casual"/>
        <family val="4"/>
      </rPr>
      <t xml:space="preserve"> I</t>
    </r>
    <r>
      <rPr>
        <sz val="8"/>
        <color indexed="12"/>
        <rFont val="Lucida Casual"/>
        <family val="4"/>
      </rPr>
      <t xml:space="preserve">NFRAESTRUCTURA DE </t>
    </r>
    <r>
      <rPr>
        <sz val="10"/>
        <color indexed="10"/>
        <rFont val="Lucida Casual"/>
        <family val="4"/>
      </rPr>
      <t>T</t>
    </r>
    <r>
      <rPr>
        <sz val="8"/>
        <color indexed="12"/>
        <rFont val="Lucida Casual"/>
        <family val="4"/>
      </rPr>
      <t>RANSPORTE</t>
    </r>
  </si>
  <si>
    <t>Sin Proyecto</t>
  </si>
  <si>
    <t>Con Proyecto</t>
  </si>
  <si>
    <t>Uso Principal del Suelo</t>
  </si>
  <si>
    <t>Precio por Tonelada</t>
  </si>
  <si>
    <t xml:space="preserve">COMPONENTES DEL PLAN </t>
  </si>
  <si>
    <t>COINCIDENCIA DEL PROYECTO CON LA POLITICA DEL PLAN</t>
  </si>
  <si>
    <r>
      <t>F</t>
    </r>
    <r>
      <rPr>
        <sz val="10"/>
        <color indexed="12"/>
        <rFont val="Lucida Casual"/>
        <family val="4"/>
      </rPr>
      <t xml:space="preserve">LUJO DE </t>
    </r>
    <r>
      <rPr>
        <sz val="14"/>
        <color indexed="10"/>
        <rFont val="Lucida Casual"/>
        <family val="4"/>
      </rPr>
      <t>F</t>
    </r>
    <r>
      <rPr>
        <sz val="10"/>
        <color indexed="12"/>
        <rFont val="Lucida Casual"/>
        <family val="4"/>
      </rPr>
      <t>ONDOS</t>
    </r>
  </si>
  <si>
    <t>Total Ingresos</t>
  </si>
  <si>
    <t>Total Costos de Operación</t>
  </si>
  <si>
    <t>Total Costos de Producción</t>
  </si>
  <si>
    <t>Depreciación (-)</t>
  </si>
  <si>
    <t>Costos Financieros (Intereses)</t>
  </si>
  <si>
    <t>Total Costos de Inversión</t>
  </si>
  <si>
    <t>Depreciación (+)</t>
  </si>
  <si>
    <t>Costos de Impacto Ambiental</t>
  </si>
  <si>
    <t xml:space="preserve">Total Costos </t>
  </si>
  <si>
    <t>Valor de Salvamento</t>
  </si>
  <si>
    <t>Flujo de Fondos Neto</t>
  </si>
  <si>
    <t>TOTAL COSTOS DE INVERSIÓN</t>
  </si>
  <si>
    <t>TOTAL COSTOS DE OPERACIÓN</t>
  </si>
  <si>
    <t>COSTOS DE PRODUCCIÓN</t>
  </si>
  <si>
    <t>TOTAL COSTOS DE PRODUCCIÓN</t>
  </si>
  <si>
    <t>FLUJO DE FONDOS NETO</t>
  </si>
  <si>
    <t>Precios de Productos</t>
  </si>
  <si>
    <t>Nuevo Valor %</t>
  </si>
  <si>
    <t xml:space="preserve">   Bienes Transables</t>
  </si>
  <si>
    <t xml:space="preserve">   Costo de estudios del Impacto</t>
  </si>
  <si>
    <t xml:space="preserve">   Costo de mitigación del Impacto</t>
  </si>
  <si>
    <t>Total Población</t>
  </si>
  <si>
    <r>
      <t>I</t>
    </r>
    <r>
      <rPr>
        <sz val="12"/>
        <color indexed="12"/>
        <rFont val="Lucida Casual"/>
        <family val="4"/>
      </rPr>
      <t xml:space="preserve">NVERSIÓN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STIMADA Y </t>
    </r>
    <r>
      <rPr>
        <sz val="14"/>
        <color indexed="10"/>
        <rFont val="Lucida Casual"/>
        <family val="4"/>
      </rPr>
      <t>F</t>
    </r>
    <r>
      <rPr>
        <sz val="12"/>
        <color indexed="12"/>
        <rFont val="Lucida Casual"/>
        <family val="4"/>
      </rPr>
      <t>INANCIAMIENTO</t>
    </r>
  </si>
  <si>
    <t>Deuda Consesional</t>
  </si>
  <si>
    <t>Detalle</t>
  </si>
  <si>
    <t>Total General</t>
  </si>
  <si>
    <t>T.G.N.</t>
  </si>
  <si>
    <t>Recursos Propios</t>
  </si>
  <si>
    <t>Recursos de Contraval.</t>
  </si>
  <si>
    <t>Otros</t>
  </si>
  <si>
    <t>Crédito Externo</t>
  </si>
  <si>
    <t>Donación</t>
  </si>
  <si>
    <t>Total Finaciam. Externo</t>
  </si>
  <si>
    <t>Terreno</t>
  </si>
  <si>
    <t>Edificaciones</t>
  </si>
  <si>
    <t>Equipamiento</t>
  </si>
  <si>
    <t>Suministros</t>
  </si>
  <si>
    <t>Supervisión</t>
  </si>
  <si>
    <t>Gastos Generales e Imprevistos</t>
  </si>
  <si>
    <r>
      <t>E</t>
    </r>
    <r>
      <rPr>
        <sz val="10"/>
        <color indexed="12"/>
        <rFont val="Lucida Casual"/>
        <family val="4"/>
      </rPr>
      <t>STIMACIÓN</t>
    </r>
    <r>
      <rPr>
        <sz val="14"/>
        <color indexed="10"/>
        <rFont val="Lucida Casual"/>
        <family val="4"/>
      </rPr>
      <t xml:space="preserve"> P</t>
    </r>
    <r>
      <rPr>
        <sz val="10"/>
        <color indexed="12"/>
        <rFont val="Lucida Casual"/>
        <family val="4"/>
      </rPr>
      <t>RELIMINAR DEL</t>
    </r>
    <r>
      <rPr>
        <sz val="14"/>
        <color indexed="10"/>
        <rFont val="Lucida Casual"/>
        <family val="4"/>
      </rPr>
      <t xml:space="preserve"> I</t>
    </r>
    <r>
      <rPr>
        <sz val="10"/>
        <color indexed="48"/>
        <rFont val="Lucida Casual"/>
        <family val="4"/>
      </rPr>
      <t xml:space="preserve">MPACTO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MBIENTAL</t>
    </r>
  </si>
  <si>
    <t>Total Financiam Interno</t>
  </si>
  <si>
    <r>
      <t>A</t>
    </r>
    <r>
      <rPr>
        <sz val="10"/>
        <color indexed="12"/>
        <rFont val="Lucida Casual"/>
        <family val="4"/>
      </rPr>
      <t>ÑOS QUE</t>
    </r>
    <r>
      <rPr>
        <sz val="12"/>
        <color indexed="10"/>
        <rFont val="Lucida Casual"/>
        <family val="4"/>
      </rPr>
      <t xml:space="preserve"> D</t>
    </r>
    <r>
      <rPr>
        <sz val="10"/>
        <color indexed="12"/>
        <rFont val="Lucida Casual"/>
        <family val="4"/>
      </rPr>
      <t>URA LA</t>
    </r>
    <r>
      <rPr>
        <sz val="12"/>
        <color indexed="10"/>
        <rFont val="Lucida Casual"/>
        <family val="4"/>
      </rPr>
      <t xml:space="preserve"> I</t>
    </r>
    <r>
      <rPr>
        <sz val="10"/>
        <color indexed="12"/>
        <rFont val="Lucida Casual"/>
        <family val="4"/>
      </rPr>
      <t>NVERSIÓN</t>
    </r>
  </si>
  <si>
    <r>
      <t>V</t>
    </r>
    <r>
      <rPr>
        <sz val="11"/>
        <color indexed="12"/>
        <rFont val="Lucida Casual"/>
        <family val="0"/>
      </rPr>
      <t>IDA</t>
    </r>
    <r>
      <rPr>
        <sz val="12"/>
        <color indexed="10"/>
        <rFont val="Lucida Casual"/>
        <family val="4"/>
      </rPr>
      <t xml:space="preserve"> Ú</t>
    </r>
    <r>
      <rPr>
        <sz val="11"/>
        <color indexed="12"/>
        <rFont val="Lucida Casual"/>
        <family val="0"/>
      </rPr>
      <t>TIL DEL</t>
    </r>
    <r>
      <rPr>
        <sz val="11"/>
        <color indexed="10"/>
        <rFont val="Lucida Casual"/>
        <family val="0"/>
      </rPr>
      <t xml:space="preserve"> </t>
    </r>
    <r>
      <rPr>
        <sz val="12"/>
        <color indexed="10"/>
        <rFont val="Lucida Casual"/>
        <family val="4"/>
      </rPr>
      <t>P</t>
    </r>
    <r>
      <rPr>
        <sz val="11"/>
        <color indexed="12"/>
        <rFont val="Lucida Casual"/>
        <family val="0"/>
      </rPr>
      <t>ROYECTO</t>
    </r>
  </si>
  <si>
    <t>Bienes Transables</t>
  </si>
  <si>
    <t>Insumos Locales</t>
  </si>
  <si>
    <t>Amortización (+)</t>
  </si>
  <si>
    <t>Nuevo Valor ($)</t>
  </si>
  <si>
    <t>Valor del Producto Marginal</t>
  </si>
  <si>
    <t>Camión de dos Ejes</t>
  </si>
  <si>
    <t>Número de Habitantes</t>
  </si>
  <si>
    <t>Tasa de Crecimiento Poblacional</t>
  </si>
  <si>
    <t>Actividad Económica Principal</t>
  </si>
  <si>
    <t>Tipo de Acceso</t>
  </si>
  <si>
    <t>Impuesto Específico Hidrocarb.</t>
  </si>
  <si>
    <t>TIRS</t>
  </si>
  <si>
    <t>TIRP</t>
  </si>
  <si>
    <t>CAES / Población</t>
  </si>
  <si>
    <t>CAEP / Población</t>
  </si>
  <si>
    <t>VAIP</t>
  </si>
  <si>
    <t>B / C</t>
  </si>
  <si>
    <t>VAIS</t>
  </si>
  <si>
    <t>TIPO</t>
  </si>
  <si>
    <t>Construcción</t>
  </si>
  <si>
    <t>Mejoramiento</t>
  </si>
  <si>
    <t>Longitud del Camino (Km)</t>
  </si>
  <si>
    <t>Mano de Obra Calificada</t>
  </si>
  <si>
    <t>% Pérdidas Post Cosecha</t>
  </si>
  <si>
    <t>Max</t>
  </si>
  <si>
    <t>Min</t>
  </si>
  <si>
    <t>Dólares</t>
  </si>
  <si>
    <t>RBC Privado</t>
  </si>
  <si>
    <t>RBC Social</t>
  </si>
  <si>
    <r>
      <t>I</t>
    </r>
    <r>
      <rPr>
        <sz val="11"/>
        <color indexed="12"/>
        <rFont val="Lucida Casual"/>
        <family val="4"/>
      </rPr>
      <t xml:space="preserve">NDICADORES </t>
    </r>
    <r>
      <rPr>
        <sz val="12"/>
        <color indexed="10"/>
        <rFont val="Lucida Casual"/>
        <family val="4"/>
      </rPr>
      <t>C</t>
    </r>
    <r>
      <rPr>
        <sz val="11"/>
        <color indexed="12"/>
        <rFont val="Lucida Casual"/>
        <family val="4"/>
      </rPr>
      <t xml:space="preserve">OSTO - </t>
    </r>
    <r>
      <rPr>
        <sz val="12"/>
        <color indexed="10"/>
        <rFont val="Lucida Casual"/>
        <family val="0"/>
      </rPr>
      <t>E</t>
    </r>
    <r>
      <rPr>
        <sz val="11"/>
        <color indexed="12"/>
        <rFont val="Lucida Casual"/>
        <family val="4"/>
      </rPr>
      <t>FICIENCIA</t>
    </r>
  </si>
  <si>
    <r>
      <t>Préstamo(-)</t>
    </r>
    <r>
      <rPr>
        <sz val="8"/>
        <color indexed="10"/>
        <rFont val="Arial"/>
        <family val="2"/>
      </rPr>
      <t>Escribir valores con signo Negativo</t>
    </r>
  </si>
  <si>
    <t>ALTIPLANO</t>
  </si>
  <si>
    <t>VALLES</t>
  </si>
  <si>
    <t>LLANOS</t>
  </si>
  <si>
    <t>Costo de Inv / Familia</t>
  </si>
  <si>
    <t>Costo de Inversión por Familia</t>
  </si>
  <si>
    <t>Promedio Personas por Familia</t>
  </si>
  <si>
    <t>Familias</t>
  </si>
  <si>
    <t>Inversión Social por Familia</t>
  </si>
  <si>
    <t>Longitud del Camino</t>
  </si>
  <si>
    <t>Familias Beneficiadas</t>
  </si>
  <si>
    <t>Planicies</t>
  </si>
  <si>
    <t>Serranías</t>
  </si>
  <si>
    <t>Llanuras</t>
  </si>
  <si>
    <t>Puntos y Tramos</t>
  </si>
  <si>
    <t>…</t>
  </si>
  <si>
    <t>Si escoge Bolivianos deberá proporcionar una Tasa de Cambio y modificar la Tasa Privada de Descuento</t>
  </si>
  <si>
    <t>Tipo de Cambio (Bs. por Dólar)</t>
  </si>
  <si>
    <r>
      <t>O</t>
    </r>
    <r>
      <rPr>
        <sz val="12"/>
        <color indexed="12"/>
        <rFont val="Lucida Casual"/>
        <family val="4"/>
      </rPr>
      <t>TROS</t>
    </r>
    <r>
      <rPr>
        <sz val="16"/>
        <color indexed="12"/>
        <rFont val="Lucida Casual"/>
        <family val="4"/>
      </rPr>
      <t xml:space="preserve"> </t>
    </r>
    <r>
      <rPr>
        <sz val="14"/>
        <color indexed="10"/>
        <rFont val="Lucida Casual"/>
        <family val="4"/>
      </rPr>
      <t>I</t>
    </r>
    <r>
      <rPr>
        <sz val="12"/>
        <color indexed="12"/>
        <rFont val="Lucida Casual"/>
        <family val="4"/>
      </rPr>
      <t xml:space="preserve">NDICADORES </t>
    </r>
    <r>
      <rPr>
        <sz val="14"/>
        <color indexed="10"/>
        <rFont val="Lucida Casual"/>
        <family val="4"/>
      </rPr>
      <t>E</t>
    </r>
    <r>
      <rPr>
        <sz val="12"/>
        <color indexed="12"/>
        <rFont val="Lucida Casual"/>
        <family val="4"/>
      </rPr>
      <t xml:space="preserve">STANDAR PARA </t>
    </r>
    <r>
      <rPr>
        <sz val="14"/>
        <color indexed="10"/>
        <rFont val="Lucida Casual"/>
        <family val="4"/>
      </rPr>
      <t>P</t>
    </r>
    <r>
      <rPr>
        <sz val="12"/>
        <color indexed="12"/>
        <rFont val="Lucida Casual"/>
        <family val="4"/>
      </rPr>
      <t xml:space="preserve">ROYECTOS </t>
    </r>
    <r>
      <rPr>
        <sz val="14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IMILARES</t>
    </r>
  </si>
  <si>
    <t>Financiamiento Interno -</t>
  </si>
  <si>
    <t>Número de Familias</t>
  </si>
  <si>
    <t>% de Cambio</t>
  </si>
  <si>
    <r>
      <t>T</t>
    </r>
    <r>
      <rPr>
        <sz val="8"/>
        <color indexed="12"/>
        <rFont val="Lucida Casual"/>
        <family val="0"/>
      </rPr>
      <t>OPOGRAFÍA</t>
    </r>
  </si>
  <si>
    <r>
      <t xml:space="preserve">   </t>
    </r>
    <r>
      <rPr>
        <sz val="10"/>
        <color indexed="10"/>
        <rFont val="Lucida Casual"/>
        <family val="4"/>
      </rPr>
      <t>D</t>
    </r>
    <r>
      <rPr>
        <sz val="8"/>
        <color indexed="12"/>
        <rFont val="Lucida Casual"/>
        <family val="4"/>
      </rPr>
      <t>EPARTAMENTO</t>
    </r>
  </si>
  <si>
    <t>Desde</t>
  </si>
  <si>
    <t>Hasta</t>
  </si>
  <si>
    <t>Distancia (km)</t>
  </si>
  <si>
    <t>Luz del Puente (mts)</t>
  </si>
  <si>
    <r>
      <t>S</t>
    </r>
    <r>
      <rPr>
        <sz val="8"/>
        <color indexed="12"/>
        <rFont val="Lucida Casual"/>
        <family val="4"/>
      </rPr>
      <t xml:space="preserve">OLUCIÓN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ROPUESTA (</t>
    </r>
    <r>
      <rPr>
        <sz val="10"/>
        <color indexed="10"/>
        <rFont val="Lucida Casual"/>
        <family val="4"/>
      </rPr>
      <t>C</t>
    </r>
    <r>
      <rPr>
        <sz val="8"/>
        <color indexed="12"/>
        <rFont val="Lucida Casual"/>
        <family val="4"/>
      </rPr>
      <t xml:space="preserve">ON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ROYECTO)</t>
    </r>
  </si>
  <si>
    <r>
      <t>D</t>
    </r>
    <r>
      <rPr>
        <sz val="8"/>
        <color indexed="12"/>
        <rFont val="Lucida Casual"/>
        <family val="4"/>
      </rPr>
      <t xml:space="preserve">ESCRIPCIÓN DE LA </t>
    </r>
    <r>
      <rPr>
        <sz val="10"/>
        <color indexed="10"/>
        <rFont val="Lucida Casual"/>
        <family val="4"/>
      </rPr>
      <t>S</t>
    </r>
    <r>
      <rPr>
        <sz val="8"/>
        <color indexed="12"/>
        <rFont val="Lucida Casual"/>
        <family val="4"/>
      </rPr>
      <t xml:space="preserve">ITUACIÓN </t>
    </r>
    <r>
      <rPr>
        <sz val="10"/>
        <color indexed="10"/>
        <rFont val="Lucida Casual"/>
        <family val="4"/>
      </rPr>
      <t>A</t>
    </r>
    <r>
      <rPr>
        <sz val="8"/>
        <color indexed="12"/>
        <rFont val="Lucida Casual"/>
        <family val="4"/>
      </rPr>
      <t>CTUAL (</t>
    </r>
    <r>
      <rPr>
        <sz val="10"/>
        <color indexed="10"/>
        <rFont val="Lucida Casual"/>
        <family val="4"/>
      </rPr>
      <t>S</t>
    </r>
    <r>
      <rPr>
        <sz val="8"/>
        <color indexed="12"/>
        <rFont val="Lucida Casual"/>
        <family val="4"/>
      </rPr>
      <t xml:space="preserve">IN </t>
    </r>
    <r>
      <rPr>
        <sz val="10"/>
        <color indexed="10"/>
        <rFont val="Lucida Casual"/>
        <family val="4"/>
      </rPr>
      <t>P</t>
    </r>
    <r>
      <rPr>
        <sz val="8"/>
        <color indexed="12"/>
        <rFont val="Lucida Casual"/>
        <family val="4"/>
      </rPr>
      <t>ROYECTO)</t>
    </r>
  </si>
  <si>
    <t>Frecuencia Semanal</t>
  </si>
  <si>
    <t>Demanda Vehicular Incremental Semanal</t>
  </si>
  <si>
    <t>Minibus</t>
  </si>
  <si>
    <t>Nombre de la Localidad o Comunidad</t>
  </si>
  <si>
    <t>Plan de Desarrollo Municipal</t>
  </si>
  <si>
    <t>Plan de Desarrollo Departamental</t>
  </si>
  <si>
    <r>
      <t>I</t>
    </r>
    <r>
      <rPr>
        <sz val="10"/>
        <color indexed="12"/>
        <rFont val="Lucida Casual"/>
        <family val="4"/>
      </rPr>
      <t xml:space="preserve">NGRESOS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>NCREMENTALES DEL</t>
    </r>
    <r>
      <rPr>
        <sz val="10"/>
        <color indexed="48"/>
        <rFont val="Lucida Casual"/>
        <family val="4"/>
      </rPr>
      <t xml:space="preserve">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</si>
  <si>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r>
      <t>C</t>
    </r>
    <r>
      <rPr>
        <sz val="10"/>
        <color indexed="12"/>
        <rFont val="Lucida Casual"/>
        <family val="4"/>
      </rPr>
      <t xml:space="preserve">OSTOS </t>
    </r>
    <r>
      <rPr>
        <sz val="12"/>
        <color indexed="10"/>
        <rFont val="Lucida Casual"/>
        <family val="4"/>
      </rPr>
      <t>I</t>
    </r>
    <r>
      <rPr>
        <sz val="10"/>
        <color indexed="12"/>
        <rFont val="Lucida Casual"/>
        <family val="4"/>
      </rPr>
      <t>NCREMENTALES DEL</t>
    </r>
    <r>
      <rPr>
        <sz val="10"/>
        <color indexed="48"/>
        <rFont val="Lucida Casual"/>
        <family val="4"/>
      </rPr>
      <t xml:space="preserve"> </t>
    </r>
    <r>
      <rPr>
        <sz val="12"/>
        <color indexed="10"/>
        <rFont val="Lucida Casual"/>
        <family val="4"/>
      </rPr>
      <t>P</t>
    </r>
    <r>
      <rPr>
        <sz val="10"/>
        <color indexed="12"/>
        <rFont val="Lucida Casual"/>
        <family val="4"/>
      </rPr>
      <t>ROYECTO</t>
    </r>
  </si>
  <si>
    <t>Impuesto a la Utilidad</t>
  </si>
  <si>
    <r>
      <t>O</t>
    </r>
    <r>
      <rPr>
        <sz val="10"/>
        <color indexed="12"/>
        <rFont val="Lucida Casual"/>
        <family val="4"/>
      </rPr>
      <t>BJETIVO</t>
    </r>
  </si>
  <si>
    <r>
      <t>N</t>
    </r>
    <r>
      <rPr>
        <sz val="10"/>
        <color indexed="12"/>
        <rFont val="Lucida Casual"/>
        <family val="4"/>
      </rPr>
      <t>OMBRE DEL PROYECTO</t>
    </r>
  </si>
  <si>
    <t>Costo de Inv / Km o Metro</t>
  </si>
  <si>
    <r>
      <t>T</t>
    </r>
    <r>
      <rPr>
        <sz val="8"/>
        <color indexed="12"/>
        <rFont val="Lucida Casual"/>
        <family val="0"/>
      </rPr>
      <t xml:space="preserve">IPO DE </t>
    </r>
    <r>
      <rPr>
        <sz val="10"/>
        <color indexed="10"/>
        <rFont val="Lucida Casual"/>
        <family val="4"/>
      </rPr>
      <t>I</t>
    </r>
    <r>
      <rPr>
        <sz val="8"/>
        <color indexed="12"/>
        <rFont val="Lucida Casual"/>
        <family val="0"/>
      </rPr>
      <t>NVERSIÓN</t>
    </r>
  </si>
  <si>
    <r>
      <t>R</t>
    </r>
    <r>
      <rPr>
        <sz val="8"/>
        <color indexed="12"/>
        <rFont val="Lucida Casual"/>
        <family val="0"/>
      </rPr>
      <t>EGIÓN</t>
    </r>
  </si>
  <si>
    <r>
      <t>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GROPECUARIA  (Valores Anuales)</t>
    </r>
  </si>
  <si>
    <t>Para añadir productos al cuadro presione este botón</t>
  </si>
  <si>
    <t>Cultivos</t>
  </si>
  <si>
    <t>Ingresos</t>
  </si>
  <si>
    <t>Costos de Producción</t>
  </si>
  <si>
    <r>
      <t>Superficie Cultivada en Ha.</t>
    </r>
    <r>
      <rPr>
        <u val="single"/>
        <sz val="8"/>
        <color indexed="12"/>
        <rFont val="Arial"/>
        <family val="0"/>
      </rPr>
      <t xml:space="preserve"> </t>
    </r>
  </si>
  <si>
    <t xml:space="preserve">Rendimiento Tm/Ha </t>
  </si>
  <si>
    <t>Mano de Obra Semi Calificada</t>
  </si>
  <si>
    <t>Mano de Obra No Calif. Urbana</t>
  </si>
  <si>
    <t>Mano de Obra No Calif. Rural</t>
  </si>
  <si>
    <t>Total Costos Producción</t>
  </si>
  <si>
    <t>Para añadir especies presione este botón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</si>
  <si>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ECUARIA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ISCICOLA</t>
    </r>
  </si>
  <si>
    <t>Especies en Producción</t>
  </si>
  <si>
    <t>Número de Cabezas o ejemplares</t>
  </si>
  <si>
    <t>Porcentaje de Muertes</t>
  </si>
  <si>
    <t>Precio por Cabeza o ejemplar</t>
  </si>
  <si>
    <t>Período de Crianza o Engorde (Años)</t>
  </si>
  <si>
    <t>Para añadir especies al cuadro presione este botón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</si>
  <si>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RODUCCIÓN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GROFORESTAL</t>
    </r>
  </si>
  <si>
    <t>Especies Maderables</t>
  </si>
  <si>
    <r>
      <t>Unidad     (Mt</t>
    </r>
    <r>
      <rPr>
        <vertAlign val="superscript"/>
        <sz val="8"/>
        <color indexed="12"/>
        <rFont val="Arial"/>
        <family val="2"/>
      </rPr>
      <t>3</t>
    </r>
    <r>
      <rPr>
        <sz val="8"/>
        <color indexed="12"/>
        <rFont val="Arial"/>
        <family val="0"/>
      </rPr>
      <t>, Pié/Tabla...)</t>
    </r>
  </si>
  <si>
    <t>Cantidad</t>
  </si>
  <si>
    <t>Porcentaje de Pérdidas</t>
  </si>
  <si>
    <t>Precio Unitario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</si>
  <si>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S</t>
    </r>
    <r>
      <rPr>
        <sz val="10"/>
        <color indexed="48"/>
        <rFont val="Lucida Casual"/>
        <family val="0"/>
      </rPr>
      <t>UBP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 xml:space="preserve">GRICOLAS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RTESANALES</t>
    </r>
  </si>
  <si>
    <t>Subproductos Agrícolas o Productos Artesanales</t>
  </si>
  <si>
    <t>Unidad</t>
  </si>
  <si>
    <t>Porcentaje de Pérdidas o Autoconsumo</t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</si>
  <si>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ECUARIA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>ISCICOLA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</si>
  <si>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RODUCCIÓN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GROFORESTAL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</si>
  <si>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C</t>
    </r>
    <r>
      <rPr>
        <sz val="10"/>
        <color indexed="48"/>
        <rFont val="Lucida Casual"/>
        <family val="0"/>
      </rPr>
      <t>ON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S</t>
    </r>
    <r>
      <rPr>
        <sz val="10"/>
        <color indexed="48"/>
        <rFont val="Lucida Casual"/>
        <family val="0"/>
      </rPr>
      <t>UBP</t>
    </r>
    <r>
      <rPr>
        <sz val="10"/>
        <color indexed="12"/>
        <rFont val="Lucida Casual"/>
        <family val="4"/>
      </rPr>
      <t xml:space="preserve">RODUCTOS AGRICOLAS Y </t>
    </r>
    <r>
      <rPr>
        <sz val="14"/>
        <color indexed="10"/>
        <rFont val="Lucida Casual"/>
        <family val="0"/>
      </rPr>
      <t>P</t>
    </r>
    <r>
      <rPr>
        <sz val="10"/>
        <color indexed="12"/>
        <rFont val="Lucida Casual"/>
        <family val="4"/>
      </rPr>
      <t xml:space="preserve">RODUCTOS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RTESANALES</t>
    </r>
  </si>
  <si>
    <t>Total Prod. Incremental</t>
  </si>
  <si>
    <t>INGRESO POR VENTAS DE PRODUCTOS</t>
  </si>
  <si>
    <t>Materiales Locales</t>
  </si>
  <si>
    <t>Mano de Obra Calif.</t>
  </si>
  <si>
    <t>M. de Obra Semicalif.</t>
  </si>
  <si>
    <t>M de Obra No Cal. Urb.</t>
  </si>
  <si>
    <t>M de Obra No Cal. Rural</t>
  </si>
  <si>
    <t>Inversión Social por Kilómetro</t>
  </si>
  <si>
    <r>
      <t>D</t>
    </r>
    <r>
      <rPr>
        <sz val="10"/>
        <color indexed="12"/>
        <rFont val="Lucida Casual"/>
        <family val="4"/>
      </rPr>
      <t xml:space="preserve">ESCRIPCIÓN </t>
    </r>
    <r>
      <rPr>
        <sz val="12"/>
        <color indexed="10"/>
        <rFont val="Lucida Casual"/>
        <family val="4"/>
      </rPr>
      <t>G</t>
    </r>
    <r>
      <rPr>
        <sz val="10"/>
        <color indexed="12"/>
        <rFont val="Lucida Casual"/>
        <family val="4"/>
      </rPr>
      <t>ENERAL</t>
    </r>
  </si>
  <si>
    <r>
      <t>S</t>
    </r>
    <r>
      <rPr>
        <sz val="10"/>
        <color indexed="48"/>
        <rFont val="Lucida Casual"/>
        <family val="0"/>
      </rPr>
      <t xml:space="preserve">ITUACIÓN </t>
    </r>
    <r>
      <rPr>
        <sz val="14"/>
        <color indexed="10"/>
        <rFont val="Lucida Casual"/>
        <family val="0"/>
      </rPr>
      <t>S</t>
    </r>
    <r>
      <rPr>
        <sz val="10"/>
        <color indexed="48"/>
        <rFont val="Lucida Casual"/>
        <family val="0"/>
      </rPr>
      <t>IN</t>
    </r>
    <r>
      <rPr>
        <sz val="11"/>
        <color indexed="48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0"/>
      </rPr>
      <t>ROYECTO</t>
    </r>
    <r>
      <rPr>
        <sz val="10"/>
        <color indexed="10"/>
        <rFont val="Lucida Casual"/>
        <family val="0"/>
      </rPr>
      <t xml:space="preserve"> </t>
    </r>
    <r>
      <rPr>
        <sz val="14"/>
        <color indexed="10"/>
        <rFont val="Lucida Casual"/>
        <family val="4"/>
      </rPr>
      <t>- P</t>
    </r>
    <r>
      <rPr>
        <sz val="10"/>
        <color indexed="12"/>
        <rFont val="Lucida Casual"/>
        <family val="4"/>
      </rPr>
      <t xml:space="preserve">RODUCCION </t>
    </r>
    <r>
      <rPr>
        <sz val="14"/>
        <color indexed="10"/>
        <rFont val="Lucida Casual"/>
        <family val="0"/>
      </rPr>
      <t>A</t>
    </r>
    <r>
      <rPr>
        <sz val="10"/>
        <color indexed="12"/>
        <rFont val="Lucida Casual"/>
        <family val="4"/>
      </rPr>
      <t>GRÍCOLA</t>
    </r>
  </si>
  <si>
    <t>Puentes Vehiculares</t>
  </si>
  <si>
    <t>Puentes Peatonales</t>
  </si>
  <si>
    <t>2,606.85</t>
  </si>
  <si>
    <t>2,331.67</t>
  </si>
  <si>
    <t>257.55</t>
  </si>
  <si>
    <t>175.59</t>
  </si>
  <si>
    <t>1,023.93</t>
  </si>
  <si>
    <t>800.47</t>
  </si>
  <si>
    <t>435.13</t>
  </si>
  <si>
    <t>424.99</t>
  </si>
  <si>
    <t>Financiamiento Externo</t>
  </si>
  <si>
    <r>
      <t>S</t>
    </r>
    <r>
      <rPr>
        <sz val="10"/>
        <color indexed="48"/>
        <rFont val="Lucida Casual"/>
        <family val="4"/>
      </rPr>
      <t xml:space="preserve">ITUACION </t>
    </r>
    <r>
      <rPr>
        <sz val="14"/>
        <color indexed="10"/>
        <rFont val="Lucida Casual"/>
        <family val="4"/>
      </rPr>
      <t>C</t>
    </r>
    <r>
      <rPr>
        <sz val="10"/>
        <color indexed="48"/>
        <rFont val="Lucida Casual"/>
        <family val="4"/>
      </rPr>
      <t xml:space="preserve">ON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>ROYECTO</t>
    </r>
    <r>
      <rPr>
        <sz val="10"/>
        <rFont val="Lucida Casual"/>
        <family val="4"/>
      </rPr>
      <t xml:space="preserve"> - </t>
    </r>
    <r>
      <rPr>
        <sz val="14"/>
        <color indexed="10"/>
        <rFont val="Lucida Casual"/>
        <family val="4"/>
      </rPr>
      <t>P</t>
    </r>
    <r>
      <rPr>
        <sz val="10"/>
        <color indexed="48"/>
        <rFont val="Lucida Casual"/>
        <family val="4"/>
      </rPr>
      <t xml:space="preserve">RODUCCIÓN </t>
    </r>
    <r>
      <rPr>
        <sz val="14"/>
        <color indexed="10"/>
        <rFont val="Lucida Casual"/>
        <family val="4"/>
      </rPr>
      <t>A</t>
    </r>
    <r>
      <rPr>
        <sz val="10"/>
        <color indexed="48"/>
        <rFont val="Lucida Casual"/>
        <family val="4"/>
      </rPr>
      <t>GRICOLA</t>
    </r>
  </si>
  <si>
    <r>
      <t>A</t>
    </r>
    <r>
      <rPr>
        <sz val="12"/>
        <color indexed="12"/>
        <rFont val="Lucida Casual"/>
        <family val="4"/>
      </rPr>
      <t xml:space="preserve">LTERNATIVA DE </t>
    </r>
    <r>
      <rPr>
        <sz val="18"/>
        <color indexed="10"/>
        <rFont val="Lucida Casual"/>
        <family val="4"/>
      </rPr>
      <t>S</t>
    </r>
    <r>
      <rPr>
        <sz val="12"/>
        <color indexed="12"/>
        <rFont val="Lucida Casual"/>
        <family val="4"/>
      </rPr>
      <t>OLUCIÓN - INGENIERÍA DEL PROYECTO</t>
    </r>
  </si>
  <si>
    <t>Costo de Inversión / Kilómetro</t>
  </si>
  <si>
    <t>Costo de Inversión / Familia</t>
  </si>
</sst>
</file>

<file path=xl/styles.xml><?xml version="1.0" encoding="utf-8"?>
<styleSheet xmlns="http://schemas.openxmlformats.org/spreadsheetml/2006/main">
  <numFmts count="52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&quot;$&quot;"/>
    <numFmt numFmtId="201" formatCode="mmmm\ d\,\ 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0.00000"/>
    <numFmt numFmtId="206" formatCode="[$€-2]\ #,##0.00_);[Red]\([$€-2]\ #,##0.00\)"/>
    <numFmt numFmtId="207" formatCode="0.0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8"/>
      <name val="Tahoma"/>
      <family val="0"/>
    </font>
    <font>
      <sz val="6"/>
      <name val="MS Serif"/>
      <family val="1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22"/>
      <name val="Arial"/>
      <family val="2"/>
    </font>
    <font>
      <sz val="12"/>
      <color indexed="10"/>
      <name val="Lucida Handwriting"/>
      <family val="4"/>
    </font>
    <font>
      <sz val="14"/>
      <color indexed="10"/>
      <name val="Lucida Handwriting"/>
      <family val="4"/>
    </font>
    <font>
      <b/>
      <sz val="10"/>
      <color indexed="18"/>
      <name val="Lucida Handwriting"/>
      <family val="4"/>
    </font>
    <font>
      <sz val="14"/>
      <color indexed="10"/>
      <name val="Lucida Casual"/>
      <family val="4"/>
    </font>
    <font>
      <b/>
      <sz val="14"/>
      <color indexed="10"/>
      <name val="Lucida Casual"/>
      <family val="4"/>
    </font>
    <font>
      <sz val="12"/>
      <color indexed="10"/>
      <name val="Lucida Casual"/>
      <family val="4"/>
    </font>
    <font>
      <sz val="10"/>
      <color indexed="12"/>
      <name val="Lucida Casual"/>
      <family val="4"/>
    </font>
    <font>
      <sz val="12"/>
      <color indexed="12"/>
      <name val="Lucida Casual"/>
      <family val="4"/>
    </font>
    <font>
      <sz val="10"/>
      <color indexed="10"/>
      <name val="Lucida Casual"/>
      <family val="4"/>
    </font>
    <font>
      <sz val="8"/>
      <color indexed="12"/>
      <name val="Lucida Casual"/>
      <family val="4"/>
    </font>
    <font>
      <sz val="10"/>
      <name val="Lucida Casual"/>
      <family val="4"/>
    </font>
    <font>
      <sz val="10"/>
      <color indexed="48"/>
      <name val="Lucida Casual"/>
      <family val="4"/>
    </font>
    <font>
      <sz val="11"/>
      <color indexed="12"/>
      <name val="Lucida Casual"/>
      <family val="4"/>
    </font>
    <font>
      <sz val="10"/>
      <color indexed="9"/>
      <name val="Arial"/>
      <family val="2"/>
    </font>
    <font>
      <b/>
      <sz val="10"/>
      <name val="Lucida Casual"/>
      <family val="4"/>
    </font>
    <font>
      <sz val="10"/>
      <color indexed="12"/>
      <name val="Arial"/>
      <family val="0"/>
    </font>
    <font>
      <sz val="13"/>
      <color indexed="12"/>
      <name val="Arial"/>
      <family val="2"/>
    </font>
    <font>
      <sz val="9"/>
      <color indexed="10"/>
      <name val="Lucida Casual"/>
      <family val="4"/>
    </font>
    <font>
      <sz val="16"/>
      <color indexed="12"/>
      <name val="Lucida Casual"/>
      <family val="4"/>
    </font>
    <font>
      <sz val="18"/>
      <color indexed="10"/>
      <name val="Lucida Casual"/>
      <family val="4"/>
    </font>
    <font>
      <sz val="13"/>
      <color indexed="12"/>
      <name val="Lucida Casual"/>
      <family val="4"/>
    </font>
    <font>
      <sz val="15"/>
      <color indexed="10"/>
      <name val="Lucida Casual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0"/>
    </font>
    <font>
      <sz val="1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44"/>
      <name val="Arial"/>
      <family val="2"/>
    </font>
    <font>
      <sz val="9"/>
      <name val="Tahoma"/>
      <family val="0"/>
    </font>
    <font>
      <sz val="8"/>
      <name val="Arial"/>
      <family val="2"/>
    </font>
    <font>
      <sz val="11"/>
      <color indexed="10"/>
      <name val="Lucida Casual"/>
      <family val="0"/>
    </font>
    <font>
      <sz val="10"/>
      <color indexed="10"/>
      <name val="Arial"/>
      <family val="2"/>
    </font>
    <font>
      <sz val="10"/>
      <color indexed="9"/>
      <name val="Lucida Casual"/>
      <family val="4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Lucida Casual"/>
      <family val="4"/>
    </font>
    <font>
      <u val="single"/>
      <sz val="8"/>
      <color indexed="12"/>
      <name val="Arial"/>
      <family val="0"/>
    </font>
    <font>
      <sz val="11"/>
      <color indexed="48"/>
      <name val="Lucida Casual"/>
      <family val="0"/>
    </font>
    <font>
      <vertAlign val="superscript"/>
      <sz val="8"/>
      <color indexed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lightGray">
        <fgColor indexed="55"/>
      </patternFill>
    </fill>
    <fill>
      <patternFill patternType="lightGray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2" fillId="0" borderId="0" xfId="0" applyFont="1" applyAlignment="1">
      <alignment/>
    </xf>
    <xf numFmtId="201" fontId="0" fillId="0" borderId="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11" fillId="0" borderId="0" xfId="0" applyFont="1" applyFill="1" applyAlignment="1">
      <alignment/>
    </xf>
    <xf numFmtId="0" fontId="0" fillId="3" borderId="4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36" fillId="0" borderId="0" xfId="0" applyFont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 horizontal="right"/>
      <protection/>
    </xf>
    <xf numFmtId="0" fontId="4" fillId="4" borderId="1" xfId="0" applyFont="1" applyFill="1" applyBorder="1" applyAlignment="1" applyProtection="1">
      <alignment horizontal="right"/>
      <protection/>
    </xf>
    <xf numFmtId="10" fontId="0" fillId="3" borderId="7" xfId="0" applyNumberForma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25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right"/>
      <protection hidden="1"/>
    </xf>
    <xf numFmtId="0" fontId="0" fillId="4" borderId="12" xfId="0" applyFont="1" applyFill="1" applyBorder="1" applyAlignment="1">
      <alignment horizontal="center" vertical="center" shrinkToFit="1"/>
    </xf>
    <xf numFmtId="0" fontId="0" fillId="4" borderId="13" xfId="0" applyFont="1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4" borderId="14" xfId="0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3" fontId="0" fillId="2" borderId="5" xfId="0" applyNumberFormat="1" applyFill="1" applyBorder="1" applyAlignment="1">
      <alignment/>
    </xf>
    <xf numFmtId="3" fontId="0" fillId="0" borderId="5" xfId="0" applyNumberFormat="1" applyFill="1" applyBorder="1" applyAlignment="1" applyProtection="1">
      <alignment/>
      <protection locked="0"/>
    </xf>
    <xf numFmtId="10" fontId="0" fillId="0" borderId="5" xfId="0" applyNumberForma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0" fontId="0" fillId="4" borderId="27" xfId="0" applyFill="1" applyBorder="1" applyAlignment="1" applyProtection="1">
      <alignment horizontal="center"/>
      <protection/>
    </xf>
    <xf numFmtId="0" fontId="0" fillId="4" borderId="28" xfId="0" applyFill="1" applyBorder="1" applyAlignment="1" applyProtection="1">
      <alignment horizontal="center"/>
      <protection/>
    </xf>
    <xf numFmtId="0" fontId="4" fillId="4" borderId="29" xfId="0" applyFont="1" applyFill="1" applyBorder="1" applyAlignment="1" applyProtection="1">
      <alignment horizontal="left"/>
      <protection/>
    </xf>
    <xf numFmtId="0" fontId="4" fillId="4" borderId="30" xfId="0" applyFont="1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/>
      <protection/>
    </xf>
    <xf numFmtId="0" fontId="4" fillId="4" borderId="31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39" fillId="4" borderId="24" xfId="0" applyFont="1" applyFill="1" applyBorder="1" applyAlignment="1" applyProtection="1">
      <alignment/>
      <protection hidden="1" locked="0"/>
    </xf>
    <xf numFmtId="0" fontId="39" fillId="4" borderId="32" xfId="0" applyFont="1" applyFill="1" applyBorder="1" applyAlignment="1" applyProtection="1">
      <alignment wrapText="1"/>
      <protection hidden="1" locked="0"/>
    </xf>
    <xf numFmtId="0" fontId="39" fillId="4" borderId="33" xfId="0" applyFont="1" applyFill="1" applyBorder="1" applyAlignment="1" applyProtection="1">
      <alignment wrapText="1"/>
      <protection hidden="1" locked="0"/>
    </xf>
    <xf numFmtId="0" fontId="39" fillId="4" borderId="0" xfId="0" applyFont="1" applyFill="1" applyBorder="1" applyAlignment="1" applyProtection="1">
      <alignment/>
      <protection hidden="1" locked="0"/>
    </xf>
    <xf numFmtId="0" fontId="39" fillId="4" borderId="6" xfId="0" applyFont="1" applyFill="1" applyBorder="1" applyAlignment="1" applyProtection="1">
      <alignment wrapText="1"/>
      <protection hidden="1" locked="0"/>
    </xf>
    <xf numFmtId="0" fontId="39" fillId="4" borderId="34" xfId="0" applyFont="1" applyFill="1" applyBorder="1" applyAlignment="1" applyProtection="1">
      <alignment wrapText="1"/>
      <protection hidden="1" locked="0"/>
    </xf>
    <xf numFmtId="0" fontId="39" fillId="4" borderId="6" xfId="0" applyFont="1" applyFill="1" applyBorder="1" applyAlignment="1" applyProtection="1">
      <alignment/>
      <protection hidden="1" locked="0"/>
    </xf>
    <xf numFmtId="0" fontId="39" fillId="4" borderId="34" xfId="0" applyFont="1" applyFill="1" applyBorder="1" applyAlignment="1" applyProtection="1">
      <alignment/>
      <protection hidden="1" locked="0"/>
    </xf>
    <xf numFmtId="0" fontId="39" fillId="4" borderId="21" xfId="0" applyFont="1" applyFill="1" applyBorder="1" applyAlignment="1" applyProtection="1">
      <alignment/>
      <protection hidden="1" locked="0"/>
    </xf>
    <xf numFmtId="0" fontId="39" fillId="4" borderId="35" xfId="0" applyFont="1" applyFill="1" applyBorder="1" applyAlignment="1" applyProtection="1">
      <alignment/>
      <protection hidden="1" locked="0"/>
    </xf>
    <xf numFmtId="0" fontId="39" fillId="4" borderId="36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3" fontId="0" fillId="0" borderId="2" xfId="0" applyNumberFormat="1" applyFill="1" applyBorder="1" applyAlignment="1" applyProtection="1">
      <alignment horizontal="right"/>
      <protection locked="0"/>
    </xf>
    <xf numFmtId="3" fontId="0" fillId="4" borderId="3" xfId="0" applyNumberFormat="1" applyFill="1" applyBorder="1" applyAlignment="1" applyProtection="1">
      <alignment/>
      <protection/>
    </xf>
    <xf numFmtId="3" fontId="0" fillId="4" borderId="7" xfId="0" applyNumberFormat="1" applyFill="1" applyBorder="1" applyAlignment="1" applyProtection="1">
      <alignment/>
      <protection/>
    </xf>
    <xf numFmtId="3" fontId="0" fillId="4" borderId="37" xfId="0" applyNumberFormat="1" applyFill="1" applyBorder="1" applyAlignment="1" applyProtection="1">
      <alignment/>
      <protection/>
    </xf>
    <xf numFmtId="3" fontId="0" fillId="4" borderId="38" xfId="0" applyNumberForma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3" fontId="0" fillId="4" borderId="2" xfId="0" applyNumberFormat="1" applyFill="1" applyBorder="1" applyAlignment="1" applyProtection="1">
      <alignment/>
      <protection/>
    </xf>
    <xf numFmtId="3" fontId="0" fillId="0" borderId="37" xfId="0" applyNumberFormat="1" applyFill="1" applyBorder="1" applyAlignment="1" applyProtection="1">
      <alignment/>
      <protection locked="0"/>
    </xf>
    <xf numFmtId="3" fontId="0" fillId="4" borderId="39" xfId="0" applyNumberFormat="1" applyFill="1" applyBorder="1" applyAlignment="1" applyProtection="1">
      <alignment/>
      <protection/>
    </xf>
    <xf numFmtId="3" fontId="0" fillId="4" borderId="2" xfId="0" applyNumberFormat="1" applyFont="1" applyFill="1" applyBorder="1" applyAlignment="1" applyProtection="1">
      <alignment horizontal="right"/>
      <protection/>
    </xf>
    <xf numFmtId="3" fontId="0" fillId="0" borderId="37" xfId="0" applyNumberFormat="1" applyFont="1" applyFill="1" applyBorder="1" applyAlignment="1" applyProtection="1">
      <alignment horizontal="right"/>
      <protection locked="0"/>
    </xf>
    <xf numFmtId="3" fontId="0" fillId="4" borderId="2" xfId="0" applyNumberFormat="1" applyFill="1" applyBorder="1" applyAlignment="1" applyProtection="1">
      <alignment horizontal="right"/>
      <protection/>
    </xf>
    <xf numFmtId="3" fontId="0" fillId="4" borderId="2" xfId="0" applyNumberFormat="1" applyFill="1" applyBorder="1" applyAlignment="1" applyProtection="1">
      <alignment/>
      <protection/>
    </xf>
    <xf numFmtId="3" fontId="0" fillId="4" borderId="40" xfId="0" applyNumberFormat="1" applyFill="1" applyBorder="1" applyAlignment="1">
      <alignment/>
    </xf>
    <xf numFmtId="3" fontId="0" fillId="4" borderId="41" xfId="0" applyNumberFormat="1" applyFill="1" applyBorder="1" applyAlignment="1">
      <alignment/>
    </xf>
    <xf numFmtId="3" fontId="0" fillId="4" borderId="42" xfId="0" applyNumberFormat="1" applyFill="1" applyBorder="1" applyAlignment="1" applyProtection="1">
      <alignment/>
      <protection/>
    </xf>
    <xf numFmtId="3" fontId="0" fillId="4" borderId="40" xfId="0" applyNumberFormat="1" applyFill="1" applyBorder="1" applyAlignment="1" applyProtection="1">
      <alignment/>
      <protection/>
    </xf>
    <xf numFmtId="3" fontId="0" fillId="4" borderId="41" xfId="0" applyNumberFormat="1" applyFill="1" applyBorder="1" applyAlignment="1" applyProtection="1">
      <alignment/>
      <protection/>
    </xf>
    <xf numFmtId="0" fontId="4" fillId="4" borderId="40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4" borderId="43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5" xfId="0" applyFill="1" applyBorder="1" applyAlignment="1">
      <alignment vertical="center" wrapText="1"/>
    </xf>
    <xf numFmtId="0" fontId="4" fillId="4" borderId="46" xfId="0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Alignment="1" applyProtection="1">
      <alignment/>
      <protection hidden="1"/>
    </xf>
    <xf numFmtId="0" fontId="43" fillId="0" borderId="0" xfId="0" applyFont="1" applyAlignment="1">
      <alignment/>
    </xf>
    <xf numFmtId="0" fontId="0" fillId="4" borderId="4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/>
    </xf>
    <xf numFmtId="0" fontId="0" fillId="0" borderId="2" xfId="0" applyBorder="1" applyAlignment="1">
      <alignment/>
    </xf>
    <xf numFmtId="9" fontId="0" fillId="0" borderId="2" xfId="0" applyNumberFormat="1" applyBorder="1" applyAlignment="1" applyProtection="1">
      <alignment/>
      <protection locked="0"/>
    </xf>
    <xf numFmtId="3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44" fillId="0" borderId="0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right" vertical="center"/>
      <protection locked="0"/>
    </xf>
    <xf numFmtId="0" fontId="0" fillId="4" borderId="5" xfId="0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9" fontId="0" fillId="0" borderId="21" xfId="0" applyNumberFormat="1" applyBorder="1" applyAlignment="1" applyProtection="1">
      <alignment/>
      <protection locked="0"/>
    </xf>
    <xf numFmtId="0" fontId="45" fillId="0" borderId="0" xfId="0" applyFont="1" applyAlignment="1">
      <alignment/>
    </xf>
    <xf numFmtId="10" fontId="25" fillId="0" borderId="0" xfId="0" applyNumberFormat="1" applyFont="1" applyAlignment="1">
      <alignment/>
    </xf>
    <xf numFmtId="10" fontId="2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9" fillId="4" borderId="5" xfId="0" applyFont="1" applyFill="1" applyBorder="1" applyAlignment="1" applyProtection="1">
      <alignment horizontal="center" vertical="center" wrapText="1"/>
      <protection locked="0"/>
    </xf>
    <xf numFmtId="0" fontId="38" fillId="5" borderId="16" xfId="0" applyFont="1" applyFill="1" applyBorder="1" applyAlignment="1" applyProtection="1">
      <alignment horizontal="left"/>
      <protection/>
    </xf>
    <xf numFmtId="0" fontId="39" fillId="4" borderId="17" xfId="0" applyFont="1" applyFill="1" applyBorder="1" applyAlignment="1" applyProtection="1">
      <alignment/>
      <protection hidden="1"/>
    </xf>
    <xf numFmtId="4" fontId="46" fillId="0" borderId="0" xfId="0" applyNumberFormat="1" applyFont="1" applyFill="1" applyAlignment="1" applyProtection="1">
      <alignment/>
      <protection locked="0"/>
    </xf>
    <xf numFmtId="4" fontId="10" fillId="0" borderId="0" xfId="0" applyNumberFormat="1" applyFont="1" applyFill="1" applyAlignment="1" applyProtection="1">
      <alignment/>
      <protection locked="0"/>
    </xf>
    <xf numFmtId="10" fontId="4" fillId="0" borderId="2" xfId="0" applyNumberFormat="1" applyFont="1" applyBorder="1" applyAlignment="1" applyProtection="1">
      <alignment vertical="top"/>
      <protection locked="0"/>
    </xf>
    <xf numFmtId="0" fontId="0" fillId="4" borderId="48" xfId="0" applyFont="1" applyFill="1" applyBorder="1" applyAlignment="1">
      <alignment horizontal="center" vertical="center" wrapText="1"/>
    </xf>
    <xf numFmtId="10" fontId="4" fillId="0" borderId="37" xfId="0" applyNumberFormat="1" applyFont="1" applyBorder="1" applyAlignment="1" applyProtection="1">
      <alignment vertical="top"/>
      <protection locked="0"/>
    </xf>
    <xf numFmtId="0" fontId="0" fillId="0" borderId="49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4" fillId="4" borderId="39" xfId="0" applyFont="1" applyFill="1" applyBorder="1" applyAlignment="1" applyProtection="1">
      <alignment horizontal="center" vertical="top"/>
      <protection/>
    </xf>
    <xf numFmtId="3" fontId="4" fillId="4" borderId="39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right" vertical="top"/>
      <protection/>
    </xf>
    <xf numFmtId="4" fontId="41" fillId="3" borderId="3" xfId="0" applyNumberFormat="1" applyFont="1" applyFill="1" applyBorder="1" applyAlignment="1">
      <alignment horizontal="right"/>
    </xf>
    <xf numFmtId="4" fontId="41" fillId="3" borderId="7" xfId="0" applyNumberFormat="1" applyFont="1" applyFill="1" applyBorder="1" applyAlignment="1">
      <alignment horizontal="right"/>
    </xf>
    <xf numFmtId="4" fontId="41" fillId="3" borderId="2" xfId="0" applyNumberFormat="1" applyFont="1" applyFill="1" applyBorder="1" applyAlignment="1">
      <alignment/>
    </xf>
    <xf numFmtId="9" fontId="41" fillId="0" borderId="3" xfId="0" applyNumberFormat="1" applyFont="1" applyBorder="1" applyAlignment="1" applyProtection="1">
      <alignment horizontal="right"/>
      <protection locked="0"/>
    </xf>
    <xf numFmtId="4" fontId="41" fillId="3" borderId="39" xfId="0" applyNumberFormat="1" applyFont="1" applyFill="1" applyBorder="1" applyAlignment="1">
      <alignment/>
    </xf>
    <xf numFmtId="9" fontId="41" fillId="0" borderId="7" xfId="0" applyNumberFormat="1" applyFont="1" applyBorder="1" applyAlignment="1" applyProtection="1">
      <alignment horizontal="right"/>
      <protection locked="0"/>
    </xf>
    <xf numFmtId="4" fontId="41" fillId="2" borderId="2" xfId="0" applyNumberFormat="1" applyFont="1" applyFill="1" applyBorder="1" applyAlignment="1">
      <alignment/>
    </xf>
    <xf numFmtId="0" fontId="25" fillId="0" borderId="0" xfId="0" applyFont="1" applyAlignment="1" applyProtection="1">
      <alignment/>
      <protection hidden="1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41" fillId="3" borderId="4" xfId="0" applyNumberFormat="1" applyFont="1" applyFill="1" applyBorder="1" applyAlignment="1">
      <alignment horizontal="right"/>
    </xf>
    <xf numFmtId="0" fontId="41" fillId="4" borderId="2" xfId="0" applyFont="1" applyFill="1" applyBorder="1" applyAlignment="1">
      <alignment horizontal="center"/>
    </xf>
    <xf numFmtId="0" fontId="41" fillId="4" borderId="8" xfId="0" applyFont="1" applyFill="1" applyBorder="1" applyAlignment="1">
      <alignment horizontal="center" vertical="center"/>
    </xf>
    <xf numFmtId="4" fontId="41" fillId="6" borderId="2" xfId="0" applyNumberFormat="1" applyFont="1" applyFill="1" applyBorder="1" applyAlignment="1">
      <alignment horizontal="center"/>
    </xf>
    <xf numFmtId="0" fontId="41" fillId="4" borderId="12" xfId="0" applyFont="1" applyFill="1" applyBorder="1" applyAlignment="1">
      <alignment/>
    </xf>
    <xf numFmtId="0" fontId="41" fillId="4" borderId="13" xfId="0" applyFont="1" applyFill="1" applyBorder="1" applyAlignment="1">
      <alignment/>
    </xf>
    <xf numFmtId="4" fontId="0" fillId="0" borderId="0" xfId="0" applyNumberFormat="1" applyFont="1" applyFill="1" applyAlignment="1" applyProtection="1">
      <alignment/>
      <protection locked="0"/>
    </xf>
    <xf numFmtId="3" fontId="41" fillId="7" borderId="2" xfId="0" applyNumberFormat="1" applyFont="1" applyFill="1" applyBorder="1" applyAlignment="1">
      <alignment horizontal="center"/>
    </xf>
    <xf numFmtId="4" fontId="41" fillId="7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" fontId="0" fillId="0" borderId="37" xfId="0" applyNumberFormat="1" applyFont="1" applyBorder="1" applyAlignment="1" applyProtection="1">
      <alignment horizontal="center"/>
      <protection locked="0"/>
    </xf>
    <xf numFmtId="4" fontId="0" fillId="0" borderId="2" xfId="0" applyNumberFormat="1" applyFont="1" applyBorder="1" applyAlignment="1" applyProtection="1">
      <alignment horizontal="center"/>
      <protection locked="0"/>
    </xf>
    <xf numFmtId="10" fontId="41" fillId="3" borderId="3" xfId="0" applyNumberFormat="1" applyFont="1" applyFill="1" applyBorder="1" applyAlignment="1">
      <alignment horizontal="right"/>
    </xf>
    <xf numFmtId="4" fontId="41" fillId="3" borderId="2" xfId="0" applyNumberFormat="1" applyFont="1" applyFill="1" applyBorder="1" applyAlignment="1" applyProtection="1">
      <alignment/>
      <protection locked="0"/>
    </xf>
    <xf numFmtId="4" fontId="41" fillId="2" borderId="2" xfId="0" applyNumberFormat="1" applyFont="1" applyFill="1" applyBorder="1" applyAlignment="1">
      <alignment/>
    </xf>
    <xf numFmtId="10" fontId="41" fillId="3" borderId="50" xfId="0" applyNumberFormat="1" applyFont="1" applyFill="1" applyBorder="1" applyAlignment="1">
      <alignment horizontal="right"/>
    </xf>
    <xf numFmtId="10" fontId="41" fillId="3" borderId="51" xfId="0" applyNumberFormat="1" applyFont="1" applyFill="1" applyBorder="1" applyAlignment="1">
      <alignment horizontal="right"/>
    </xf>
    <xf numFmtId="10" fontId="0" fillId="4" borderId="2" xfId="0" applyNumberFormat="1" applyFill="1" applyBorder="1" applyAlignment="1">
      <alignment/>
    </xf>
    <xf numFmtId="10" fontId="8" fillId="0" borderId="0" xfId="0" applyNumberFormat="1" applyFont="1" applyFill="1" applyAlignment="1" applyProtection="1">
      <alignment/>
      <protection locked="0"/>
    </xf>
    <xf numFmtId="10" fontId="5" fillId="0" borderId="0" xfId="0" applyNumberFormat="1" applyFont="1" applyFill="1" applyAlignment="1" applyProtection="1">
      <alignment/>
      <protection locked="0"/>
    </xf>
    <xf numFmtId="0" fontId="0" fillId="4" borderId="52" xfId="0" applyFont="1" applyFill="1" applyBorder="1" applyAlignment="1" applyProtection="1">
      <alignment horizontal="right"/>
      <protection/>
    </xf>
    <xf numFmtId="0" fontId="0" fillId="4" borderId="53" xfId="0" applyFill="1" applyBorder="1" applyAlignment="1" applyProtection="1">
      <alignment/>
      <protection/>
    </xf>
    <xf numFmtId="0" fontId="41" fillId="4" borderId="29" xfId="0" applyFont="1" applyFill="1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41" fillId="4" borderId="56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43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25" fillId="0" borderId="1" xfId="0" applyFont="1" applyBorder="1" applyAlignment="1" applyProtection="1">
      <alignment/>
      <protection hidden="1"/>
    </xf>
    <xf numFmtId="9" fontId="0" fillId="0" borderId="2" xfId="0" applyNumberFormat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/>
      <protection/>
    </xf>
    <xf numFmtId="2" fontId="0" fillId="0" borderId="43" xfId="0" applyNumberFormat="1" applyBorder="1" applyAlignment="1" applyProtection="1">
      <alignment horizontal="right"/>
      <protection locked="0"/>
    </xf>
    <xf numFmtId="2" fontId="0" fillId="0" borderId="37" xfId="0" applyNumberFormat="1" applyBorder="1" applyAlignment="1" applyProtection="1">
      <alignment horizontal="right"/>
      <protection locked="0"/>
    </xf>
    <xf numFmtId="2" fontId="0" fillId="0" borderId="21" xfId="0" applyNumberFormat="1" applyBorder="1" applyAlignment="1" applyProtection="1">
      <alignment horizontal="right"/>
      <protection locked="0"/>
    </xf>
    <xf numFmtId="4" fontId="0" fillId="2" borderId="7" xfId="0" applyNumberFormat="1" applyFill="1" applyBorder="1" applyAlignment="1" applyProtection="1">
      <alignment/>
      <protection/>
    </xf>
    <xf numFmtId="4" fontId="0" fillId="2" borderId="42" xfId="0" applyNumberFormat="1" applyFill="1" applyBorder="1" applyAlignment="1" applyProtection="1">
      <alignment/>
      <protection/>
    </xf>
    <xf numFmtId="4" fontId="0" fillId="2" borderId="57" xfId="0" applyNumberForma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2" xfId="0" applyNumberFormat="1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2" fontId="0" fillId="0" borderId="9" xfId="0" applyNumberFormat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43" fillId="0" borderId="16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/>
      <protection/>
    </xf>
    <xf numFmtId="2" fontId="0" fillId="0" borderId="4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4" fontId="0" fillId="2" borderId="58" xfId="0" applyNumberFormat="1" applyFill="1" applyBorder="1" applyAlignment="1" applyProtection="1">
      <alignment/>
      <protection/>
    </xf>
    <xf numFmtId="9" fontId="41" fillId="0" borderId="2" xfId="0" applyNumberFormat="1" applyFont="1" applyBorder="1" applyAlignment="1" applyProtection="1">
      <alignment/>
      <protection locked="0"/>
    </xf>
    <xf numFmtId="0" fontId="0" fillId="4" borderId="59" xfId="0" applyFill="1" applyBorder="1" applyAlignment="1" applyProtection="1">
      <alignment horizontal="left"/>
      <protection/>
    </xf>
    <xf numFmtId="0" fontId="0" fillId="4" borderId="37" xfId="0" applyFont="1" applyFill="1" applyBorder="1" applyAlignment="1" applyProtection="1">
      <alignment horizontal="center" vertical="center" wrapText="1"/>
      <protection/>
    </xf>
    <xf numFmtId="0" fontId="0" fillId="4" borderId="60" xfId="0" applyFont="1" applyFill="1" applyBorder="1" applyAlignment="1" applyProtection="1">
      <alignment horizontal="center" vertical="center" wrapText="1"/>
      <protection/>
    </xf>
    <xf numFmtId="0" fontId="4" fillId="4" borderId="59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3" fontId="0" fillId="4" borderId="39" xfId="0" applyNumberFormat="1" applyFill="1" applyBorder="1" applyAlignment="1" applyProtection="1">
      <alignment/>
      <protection/>
    </xf>
    <xf numFmtId="0" fontId="0" fillId="4" borderId="9" xfId="0" applyFill="1" applyBorder="1" applyAlignment="1" applyProtection="1">
      <alignment horizontal="left"/>
      <protection/>
    </xf>
    <xf numFmtId="0" fontId="4" fillId="4" borderId="14" xfId="0" applyFont="1" applyFill="1" applyBorder="1" applyAlignment="1" applyProtection="1">
      <alignment horizontal="center"/>
      <protection/>
    </xf>
    <xf numFmtId="0" fontId="4" fillId="4" borderId="31" xfId="0" applyFont="1" applyFill="1" applyBorder="1" applyAlignment="1" applyProtection="1">
      <alignment horizontal="center"/>
      <protection/>
    </xf>
    <xf numFmtId="2" fontId="0" fillId="4" borderId="2" xfId="0" applyNumberFormat="1" applyFill="1" applyBorder="1" applyAlignment="1" applyProtection="1">
      <alignment horizontal="center"/>
      <protection/>
    </xf>
    <xf numFmtId="3" fontId="0" fillId="4" borderId="37" xfId="0" applyNumberFormat="1" applyFill="1" applyBorder="1" applyAlignment="1" applyProtection="1">
      <alignment horizontal="right"/>
      <protection/>
    </xf>
    <xf numFmtId="0" fontId="0" fillId="4" borderId="2" xfId="0" applyFill="1" applyBorder="1" applyAlignment="1" applyProtection="1">
      <alignment/>
      <protection/>
    </xf>
    <xf numFmtId="3" fontId="0" fillId="4" borderId="37" xfId="0" applyNumberFormat="1" applyFill="1" applyBorder="1" applyAlignment="1" applyProtection="1">
      <alignment/>
      <protection/>
    </xf>
    <xf numFmtId="3" fontId="0" fillId="4" borderId="22" xfId="0" applyNumberFormat="1" applyFill="1" applyBorder="1" applyAlignment="1" applyProtection="1">
      <alignment/>
      <protection/>
    </xf>
    <xf numFmtId="3" fontId="0" fillId="4" borderId="10" xfId="0" applyNumberFormat="1" applyFill="1" applyBorder="1" applyAlignment="1" applyProtection="1">
      <alignment/>
      <protection/>
    </xf>
    <xf numFmtId="0" fontId="25" fillId="0" borderId="0" xfId="0" applyFont="1" applyAlignment="1">
      <alignment/>
    </xf>
    <xf numFmtId="10" fontId="41" fillId="3" borderId="2" xfId="0" applyNumberFormat="1" applyFont="1" applyFill="1" applyBorder="1" applyAlignment="1" applyProtection="1">
      <alignment/>
      <protection locked="0"/>
    </xf>
    <xf numFmtId="3" fontId="0" fillId="4" borderId="37" xfId="0" applyNumberFormat="1" applyFont="1" applyFill="1" applyBorder="1" applyAlignment="1" applyProtection="1">
      <alignment horizontal="center" vertical="top"/>
      <protection/>
    </xf>
    <xf numFmtId="4" fontId="0" fillId="0" borderId="37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61" xfId="0" applyNumberFormat="1" applyBorder="1" applyAlignment="1" applyProtection="1">
      <alignment horizontal="center"/>
      <protection locked="0"/>
    </xf>
    <xf numFmtId="4" fontId="0" fillId="0" borderId="62" xfId="0" applyNumberFormat="1" applyBorder="1" applyAlignment="1" applyProtection="1">
      <alignment horizontal="center"/>
      <protection locked="0"/>
    </xf>
    <xf numFmtId="4" fontId="0" fillId="4" borderId="5" xfId="0" applyNumberFormat="1" applyFill="1" applyBorder="1" applyAlignment="1">
      <alignment horizontal="center"/>
    </xf>
    <xf numFmtId="0" fontId="15" fillId="0" borderId="0" xfId="0" applyFont="1" applyBorder="1" applyAlignment="1" applyProtection="1">
      <alignment horizontal="left"/>
      <protection locked="0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>
      <alignment horizontal="left"/>
    </xf>
    <xf numFmtId="0" fontId="4" fillId="0" borderId="49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4" borderId="4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0" fontId="4" fillId="0" borderId="57" xfId="0" applyFont="1" applyBorder="1" applyAlignment="1" applyProtection="1">
      <alignment horizontal="left" vertical="top"/>
      <protection/>
    </xf>
    <xf numFmtId="0" fontId="4" fillId="0" borderId="39" xfId="0" applyFont="1" applyBorder="1" applyAlignment="1" applyProtection="1">
      <alignment horizontal="left" vertical="top"/>
      <protection/>
    </xf>
    <xf numFmtId="0" fontId="4" fillId="0" borderId="44" xfId="0" applyFont="1" applyBorder="1" applyAlignment="1" applyProtection="1">
      <alignment horizontal="left" vertical="top"/>
      <protection locked="0"/>
    </xf>
    <xf numFmtId="10" fontId="0" fillId="8" borderId="41" xfId="0" applyNumberFormat="1" applyFill="1" applyBorder="1" applyAlignment="1" applyProtection="1">
      <alignment/>
      <protection locked="0"/>
    </xf>
    <xf numFmtId="2" fontId="0" fillId="3" borderId="3" xfId="0" applyNumberFormat="1" applyFill="1" applyBorder="1" applyAlignment="1" applyProtection="1">
      <alignment/>
      <protection/>
    </xf>
    <xf numFmtId="10" fontId="0" fillId="3" borderId="41" xfId="0" applyNumberFormat="1" applyFill="1" applyBorder="1" applyAlignment="1" applyProtection="1">
      <alignment horizontal="center" vertical="center"/>
      <protection/>
    </xf>
    <xf numFmtId="0" fontId="41" fillId="4" borderId="2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 applyProtection="1">
      <alignment horizontal="center" vertical="center" wrapText="1"/>
      <protection/>
    </xf>
    <xf numFmtId="0" fontId="41" fillId="4" borderId="3" xfId="0" applyFont="1" applyFill="1" applyBorder="1" applyAlignment="1" applyProtection="1">
      <alignment horizontal="center" vertical="center" wrapText="1"/>
      <protection/>
    </xf>
    <xf numFmtId="0" fontId="0" fillId="4" borderId="44" xfId="0" applyFill="1" applyBorder="1" applyAlignment="1" applyProtection="1">
      <alignment horizontal="left"/>
      <protection/>
    </xf>
    <xf numFmtId="0" fontId="0" fillId="4" borderId="2" xfId="0" applyFill="1" applyBorder="1" applyAlignment="1" applyProtection="1">
      <alignment horizontal="left"/>
      <protection/>
    </xf>
    <xf numFmtId="0" fontId="0" fillId="4" borderId="54" xfId="0" applyFill="1" applyBorder="1" applyAlignment="1" applyProtection="1">
      <alignment horizontal="center"/>
      <protection/>
    </xf>
    <xf numFmtId="0" fontId="0" fillId="4" borderId="52" xfId="0" applyFill="1" applyBorder="1" applyAlignment="1" applyProtection="1">
      <alignment horizontal="center"/>
      <protection/>
    </xf>
    <xf numFmtId="0" fontId="0" fillId="4" borderId="53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16" xfId="0" applyFont="1" applyFill="1" applyBorder="1" applyAlignment="1" applyProtection="1">
      <alignment horizontal="center" vertical="center" wrapText="1"/>
      <protection/>
    </xf>
    <xf numFmtId="0" fontId="27" fillId="4" borderId="18" xfId="0" applyFont="1" applyFill="1" applyBorder="1" applyAlignment="1" applyProtection="1">
      <alignment horizontal="center" vertical="center" wrapText="1"/>
      <protection/>
    </xf>
    <xf numFmtId="0" fontId="27" fillId="4" borderId="0" xfId="0" applyFont="1" applyFill="1" applyBorder="1" applyAlignment="1" applyProtection="1">
      <alignment horizontal="center" vertical="center" wrapText="1"/>
      <protection/>
    </xf>
    <xf numFmtId="0" fontId="27" fillId="4" borderId="20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horizontal="center" vertical="center" wrapText="1"/>
      <protection/>
    </xf>
    <xf numFmtId="0" fontId="0" fillId="4" borderId="65" xfId="0" applyFill="1" applyBorder="1" applyAlignment="1" applyProtection="1">
      <alignment horizontal="center" vertical="center" wrapText="1"/>
      <protection/>
    </xf>
    <xf numFmtId="0" fontId="0" fillId="4" borderId="52" xfId="0" applyFill="1" applyBorder="1" applyAlignment="1" applyProtection="1">
      <alignment horizontal="center" vertical="center" wrapText="1"/>
      <protection/>
    </xf>
    <xf numFmtId="0" fontId="0" fillId="4" borderId="53" xfId="0" applyFill="1" applyBorder="1" applyAlignment="1" applyProtection="1">
      <alignment horizontal="center" vertical="center" wrapText="1"/>
      <protection/>
    </xf>
    <xf numFmtId="0" fontId="36" fillId="4" borderId="6" xfId="0" applyFont="1" applyFill="1" applyBorder="1" applyAlignment="1" applyProtection="1">
      <alignment horizontal="center" vertical="center" wrapText="1"/>
      <protection/>
    </xf>
    <xf numFmtId="0" fontId="36" fillId="4" borderId="35" xfId="0" applyFont="1" applyFill="1" applyBorder="1" applyAlignment="1" applyProtection="1">
      <alignment horizontal="center" vertical="center" wrapText="1"/>
      <protection/>
    </xf>
    <xf numFmtId="0" fontId="0" fillId="4" borderId="57" xfId="0" applyFill="1" applyBorder="1" applyAlignment="1" applyProtection="1">
      <alignment horizontal="left"/>
      <protection/>
    </xf>
    <xf numFmtId="0" fontId="0" fillId="4" borderId="39" xfId="0" applyFill="1" applyBorder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 horizontal="right"/>
    </xf>
    <xf numFmtId="0" fontId="0" fillId="4" borderId="6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 applyProtection="1">
      <alignment horizontal="center" vertical="center" wrapText="1"/>
      <protection/>
    </xf>
    <xf numFmtId="0" fontId="41" fillId="4" borderId="35" xfId="0" applyFont="1" applyFill="1" applyBorder="1" applyAlignment="1" applyProtection="1">
      <alignment horizontal="center" vertical="center" wrapText="1"/>
      <protection/>
    </xf>
    <xf numFmtId="0" fontId="41" fillId="4" borderId="68" xfId="0" applyFont="1" applyFill="1" applyBorder="1" applyAlignment="1" applyProtection="1">
      <alignment horizontal="center" vertical="center" wrapText="1"/>
      <protection/>
    </xf>
    <xf numFmtId="0" fontId="41" fillId="4" borderId="43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hidden="1"/>
    </xf>
    <xf numFmtId="0" fontId="0" fillId="4" borderId="6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" fontId="37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37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41" fillId="4" borderId="32" xfId="0" applyFont="1" applyFill="1" applyBorder="1" applyAlignment="1">
      <alignment horizontal="center" vertical="center"/>
    </xf>
    <xf numFmtId="0" fontId="41" fillId="4" borderId="35" xfId="0" applyFont="1" applyFill="1" applyBorder="1" applyAlignment="1">
      <alignment horizontal="center" vertical="center"/>
    </xf>
    <xf numFmtId="0" fontId="0" fillId="0" borderId="5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4" borderId="2" xfId="0" applyFont="1" applyFill="1" applyBorder="1" applyAlignment="1">
      <alignment horizontal="center"/>
    </xf>
    <xf numFmtId="0" fontId="41" fillId="4" borderId="24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41" fillId="4" borderId="33" xfId="0" applyFont="1" applyFill="1" applyBorder="1" applyAlignment="1">
      <alignment horizontal="center" vertical="center"/>
    </xf>
    <xf numFmtId="0" fontId="41" fillId="4" borderId="36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4" borderId="23" xfId="0" applyFill="1" applyBorder="1" applyAlignment="1">
      <alignment vertical="center" wrapText="1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6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9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44" xfId="0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55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4" borderId="29" xfId="0" applyFont="1" applyFill="1" applyBorder="1" applyAlignment="1">
      <alignment horizontal="center"/>
    </xf>
    <xf numFmtId="0" fontId="0" fillId="4" borderId="67" xfId="0" applyFont="1" applyFill="1" applyBorder="1" applyAlignment="1">
      <alignment horizontal="center"/>
    </xf>
    <xf numFmtId="0" fontId="0" fillId="0" borderId="54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4" borderId="30" xfId="0" applyFont="1" applyFill="1" applyBorder="1" applyAlignment="1">
      <alignment horizontal="center"/>
    </xf>
    <xf numFmtId="0" fontId="0" fillId="0" borderId="65" xfId="0" applyBorder="1" applyAlignment="1" applyProtection="1">
      <alignment horizontal="center"/>
      <protection locked="0"/>
    </xf>
    <xf numFmtId="0" fontId="41" fillId="4" borderId="27" xfId="0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41" fillId="4" borderId="63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0" fontId="0" fillId="4" borderId="71" xfId="0" applyFill="1" applyBorder="1" applyAlignment="1" applyProtection="1">
      <alignment horizontal="left"/>
      <protection/>
    </xf>
    <xf numFmtId="0" fontId="0" fillId="4" borderId="61" xfId="0" applyFill="1" applyBorder="1" applyAlignment="1" applyProtection="1">
      <alignment horizontal="left"/>
      <protection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43" xfId="0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0" fontId="4" fillId="0" borderId="64" xfId="0" applyFont="1" applyBorder="1" applyAlignment="1" applyProtection="1">
      <alignment horizontal="left" vertical="top"/>
      <protection locked="0"/>
    </xf>
    <xf numFmtId="0" fontId="4" fillId="0" borderId="49" xfId="0" applyFont="1" applyBorder="1" applyAlignment="1" applyProtection="1">
      <alignment horizontal="left" vertical="top"/>
      <protection locked="0"/>
    </xf>
    <xf numFmtId="0" fontId="41" fillId="4" borderId="72" xfId="0" applyFont="1" applyFill="1" applyBorder="1" applyAlignment="1" applyProtection="1">
      <alignment horizontal="center" vertical="center" wrapText="1"/>
      <protection/>
    </xf>
    <xf numFmtId="0" fontId="41" fillId="4" borderId="38" xfId="0" applyFont="1" applyFill="1" applyBorder="1" applyAlignment="1" applyProtection="1">
      <alignment horizontal="center" vertical="center" wrapText="1"/>
      <protection/>
    </xf>
    <xf numFmtId="0" fontId="36" fillId="4" borderId="60" xfId="0" applyFont="1" applyFill="1" applyBorder="1" applyAlignment="1" applyProtection="1">
      <alignment horizontal="center" vertical="center" wrapText="1"/>
      <protection/>
    </xf>
    <xf numFmtId="0" fontId="36" fillId="4" borderId="37" xfId="0" applyFon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right" vertical="center"/>
      <protection/>
    </xf>
    <xf numFmtId="0" fontId="0" fillId="4" borderId="31" xfId="0" applyFill="1" applyBorder="1" applyAlignment="1" applyProtection="1">
      <alignment horizontal="right" vertical="center"/>
      <protection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right"/>
      <protection/>
    </xf>
    <xf numFmtId="0" fontId="0" fillId="4" borderId="31" xfId="0" applyFont="1" applyFill="1" applyBorder="1" applyAlignment="1" applyProtection="1">
      <alignment horizontal="right"/>
      <protection/>
    </xf>
    <xf numFmtId="0" fontId="36" fillId="4" borderId="8" xfId="0" applyFont="1" applyFill="1" applyBorder="1" applyAlignment="1" applyProtection="1">
      <alignment horizontal="center" vertical="center" wrapText="1"/>
      <protection/>
    </xf>
    <xf numFmtId="0" fontId="0" fillId="4" borderId="59" xfId="0" applyNumberFormat="1" applyFill="1" applyBorder="1" applyAlignment="1" applyProtection="1">
      <alignment horizontal="center"/>
      <protection/>
    </xf>
    <xf numFmtId="0" fontId="0" fillId="4" borderId="13" xfId="0" applyNumberFormat="1" applyFill="1" applyBorder="1" applyAlignment="1" applyProtection="1">
      <alignment horizontal="center"/>
      <protection/>
    </xf>
    <xf numFmtId="0" fontId="0" fillId="4" borderId="11" xfId="0" applyFont="1" applyFill="1" applyBorder="1" applyAlignment="1" applyProtection="1">
      <alignment horizontal="right"/>
      <protection/>
    </xf>
    <xf numFmtId="0" fontId="0" fillId="4" borderId="1" xfId="0" applyFont="1" applyFill="1" applyBorder="1" applyAlignment="1" applyProtection="1">
      <alignment horizontal="right"/>
      <protection/>
    </xf>
    <xf numFmtId="0" fontId="0" fillId="4" borderId="69" xfId="0" applyFont="1" applyFill="1" applyBorder="1" applyAlignment="1" applyProtection="1">
      <alignment horizontal="right"/>
      <protection/>
    </xf>
    <xf numFmtId="0" fontId="41" fillId="4" borderId="64" xfId="0" applyFont="1" applyFill="1" applyBorder="1" applyAlignment="1" applyProtection="1">
      <alignment horizontal="center" vertical="center" wrapText="1"/>
      <protection/>
    </xf>
    <xf numFmtId="0" fontId="41" fillId="4" borderId="44" xfId="0" applyFont="1" applyFill="1" applyBorder="1" applyAlignment="1" applyProtection="1">
      <alignment horizontal="center" vertical="center" wrapText="1"/>
      <protection/>
    </xf>
    <xf numFmtId="0" fontId="4" fillId="4" borderId="65" xfId="0" applyFont="1" applyFill="1" applyBorder="1" applyAlignment="1" applyProtection="1">
      <alignment horizontal="center"/>
      <protection locked="0"/>
    </xf>
    <xf numFmtId="0" fontId="4" fillId="4" borderId="52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0" fillId="4" borderId="59" xfId="0" applyFill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/>
    </xf>
    <xf numFmtId="0" fontId="0" fillId="4" borderId="23" xfId="0" applyFill="1" applyBorder="1" applyAlignment="1" applyProtection="1">
      <alignment horizontal="left"/>
      <protection/>
    </xf>
    <xf numFmtId="0" fontId="0" fillId="4" borderId="33" xfId="0" applyFill="1" applyBorder="1" applyAlignment="1" applyProtection="1">
      <alignment horizontal="left"/>
      <protection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4" borderId="20" xfId="0" applyFill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/>
    </xf>
    <xf numFmtId="0" fontId="0" fillId="4" borderId="59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29" xfId="0" applyFill="1" applyBorder="1" applyAlignment="1" applyProtection="1">
      <alignment horizontal="left"/>
      <protection/>
    </xf>
    <xf numFmtId="0" fontId="0" fillId="4" borderId="67" xfId="0" applyFill="1" applyBorder="1" applyAlignment="1" applyProtection="1">
      <alignment horizontal="left"/>
      <protection/>
    </xf>
    <xf numFmtId="0" fontId="0" fillId="4" borderId="47" xfId="0" applyFill="1" applyBorder="1" applyAlignment="1" applyProtection="1">
      <alignment horizontal="left"/>
      <protection/>
    </xf>
    <xf numFmtId="0" fontId="0" fillId="4" borderId="64" xfId="0" applyFill="1" applyBorder="1" applyAlignment="1" applyProtection="1">
      <alignment horizontal="center" vertical="center"/>
      <protection/>
    </xf>
    <xf numFmtId="0" fontId="0" fillId="4" borderId="49" xfId="0" applyFill="1" applyBorder="1" applyAlignment="1" applyProtection="1">
      <alignment horizontal="center" vertical="center"/>
      <protection/>
    </xf>
    <xf numFmtId="0" fontId="0" fillId="4" borderId="44" xfId="0" applyFill="1" applyBorder="1" applyAlignment="1" applyProtection="1">
      <alignment horizontal="center"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4" borderId="45" xfId="0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center" vertical="center"/>
      <protection/>
    </xf>
    <xf numFmtId="0" fontId="0" fillId="4" borderId="73" xfId="0" applyFont="1" applyFill="1" applyBorder="1" applyAlignment="1" applyProtection="1">
      <alignment horizontal="center" vertical="center" wrapText="1"/>
      <protection/>
    </xf>
    <xf numFmtId="0" fontId="0" fillId="4" borderId="49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  <xf numFmtId="0" fontId="4" fillId="4" borderId="16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34" xfId="0" applyFont="1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4" borderId="72" xfId="0" applyFill="1" applyBorder="1" applyAlignment="1" applyProtection="1">
      <alignment horizontal="center" vertical="center"/>
      <protection/>
    </xf>
    <xf numFmtId="0" fontId="4" fillId="4" borderId="59" xfId="0" applyFont="1" applyFill="1" applyBorder="1" applyAlignment="1" applyProtection="1">
      <alignment horizontal="center"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4" fillId="4" borderId="2" xfId="0" applyFont="1" applyFill="1" applyBorder="1" applyAlignment="1" applyProtection="1">
      <alignment horizontal="left"/>
      <protection/>
    </xf>
    <xf numFmtId="0" fontId="0" fillId="4" borderId="59" xfId="0" applyFont="1" applyFill="1" applyBorder="1" applyAlignment="1" applyProtection="1">
      <alignment horizontal="left"/>
      <protection/>
    </xf>
    <xf numFmtId="0" fontId="0" fillId="4" borderId="9" xfId="0" applyFont="1" applyFill="1" applyBorder="1" applyAlignment="1" applyProtection="1">
      <alignment horizontal="left"/>
      <protection/>
    </xf>
    <xf numFmtId="0" fontId="4" fillId="4" borderId="65" xfId="0" applyFont="1" applyFill="1" applyBorder="1" applyAlignment="1" applyProtection="1">
      <alignment horizontal="left" vertical="center"/>
      <protection/>
    </xf>
    <xf numFmtId="0" fontId="4" fillId="4" borderId="52" xfId="0" applyFont="1" applyFill="1" applyBorder="1" applyAlignment="1" applyProtection="1">
      <alignment horizontal="left" vertical="center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0" fillId="4" borderId="18" xfId="0" applyFill="1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26" xfId="0" applyFill="1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 horizontal="center" vertical="center"/>
      <protection/>
    </xf>
    <xf numFmtId="0" fontId="0" fillId="4" borderId="28" xfId="0" applyFill="1" applyBorder="1" applyAlignment="1" applyProtection="1">
      <alignment horizontal="center" vertical="center"/>
      <protection/>
    </xf>
    <xf numFmtId="0" fontId="4" fillId="4" borderId="59" xfId="0" applyFont="1" applyFill="1" applyBorder="1" applyAlignment="1" applyProtection="1">
      <alignment horizontal="left"/>
      <protection/>
    </xf>
    <xf numFmtId="0" fontId="4" fillId="4" borderId="13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4" fillId="4" borderId="46" xfId="0" applyFont="1" applyFill="1" applyBorder="1" applyAlignment="1" applyProtection="1">
      <alignment horizontal="right"/>
      <protection/>
    </xf>
    <xf numFmtId="0" fontId="4" fillId="4" borderId="40" xfId="0" applyFont="1" applyFill="1" applyBorder="1" applyAlignment="1" applyProtection="1">
      <alignment horizontal="right"/>
      <protection/>
    </xf>
    <xf numFmtId="0" fontId="4" fillId="4" borderId="2" xfId="0" applyFont="1" applyFill="1" applyBorder="1" applyAlignment="1">
      <alignment horizontal="left"/>
    </xf>
    <xf numFmtId="0" fontId="4" fillId="4" borderId="29" xfId="0" applyFont="1" applyFill="1" applyBorder="1" applyAlignment="1" applyProtection="1">
      <alignment/>
      <protection/>
    </xf>
    <xf numFmtId="0" fontId="4" fillId="4" borderId="30" xfId="0" applyFont="1" applyFill="1" applyBorder="1" applyAlignment="1" applyProtection="1">
      <alignment/>
      <protection/>
    </xf>
    <xf numFmtId="0" fontId="4" fillId="4" borderId="29" xfId="0" applyFont="1" applyFill="1" applyBorder="1" applyAlignment="1" applyProtection="1">
      <alignment horizontal="left"/>
      <protection/>
    </xf>
    <xf numFmtId="0" fontId="4" fillId="4" borderId="30" xfId="0" applyFont="1" applyFill="1" applyBorder="1" applyAlignment="1" applyProtection="1">
      <alignment horizontal="left"/>
      <protection/>
    </xf>
    <xf numFmtId="0" fontId="0" fillId="4" borderId="29" xfId="0" applyFont="1" applyFill="1" applyBorder="1" applyAlignment="1" applyProtection="1">
      <alignment horizontal="left"/>
      <protection/>
    </xf>
    <xf numFmtId="0" fontId="0" fillId="4" borderId="30" xfId="0" applyFont="1" applyFill="1" applyBorder="1" applyAlignment="1" applyProtection="1">
      <alignment horizontal="left"/>
      <protection/>
    </xf>
    <xf numFmtId="0" fontId="0" fillId="4" borderId="29" xfId="0" applyFont="1" applyFill="1" applyBorder="1" applyAlignment="1" applyProtection="1">
      <alignment horizontal="right"/>
      <protection/>
    </xf>
    <xf numFmtId="0" fontId="0" fillId="4" borderId="30" xfId="0" applyFont="1" applyFill="1" applyBorder="1" applyAlignment="1" applyProtection="1">
      <alignment horizontal="right"/>
      <protection/>
    </xf>
    <xf numFmtId="0" fontId="41" fillId="4" borderId="29" xfId="0" applyFont="1" applyFill="1" applyBorder="1" applyAlignment="1" applyProtection="1">
      <alignment horizontal="left"/>
      <protection/>
    </xf>
    <xf numFmtId="0" fontId="41" fillId="4" borderId="30" xfId="0" applyFont="1" applyFill="1" applyBorder="1" applyAlignment="1" applyProtection="1">
      <alignment horizontal="left"/>
      <protection/>
    </xf>
    <xf numFmtId="0" fontId="4" fillId="4" borderId="14" xfId="0" applyFont="1" applyFill="1" applyBorder="1" applyAlignment="1" applyProtection="1">
      <alignment horizontal="left"/>
      <protection/>
    </xf>
    <xf numFmtId="0" fontId="4" fillId="4" borderId="69" xfId="0" applyFont="1" applyFill="1" applyBorder="1" applyAlignment="1" applyProtection="1">
      <alignment horizontal="left"/>
      <protection/>
    </xf>
    <xf numFmtId="0" fontId="4" fillId="4" borderId="65" xfId="0" applyFont="1" applyFill="1" applyBorder="1" applyAlignment="1" applyProtection="1">
      <alignment horizontal="left"/>
      <protection locked="0"/>
    </xf>
    <xf numFmtId="0" fontId="4" fillId="4" borderId="52" xfId="0" applyFont="1" applyFill="1" applyBorder="1" applyAlignment="1" applyProtection="1">
      <alignment horizontal="left"/>
      <protection locked="0"/>
    </xf>
    <xf numFmtId="0" fontId="0" fillId="4" borderId="54" xfId="0" applyFont="1" applyFill="1" applyBorder="1" applyAlignment="1" applyProtection="1">
      <alignment horizontal="center"/>
      <protection/>
    </xf>
    <xf numFmtId="0" fontId="0" fillId="4" borderId="53" xfId="0" applyFont="1" applyFill="1" applyBorder="1" applyAlignment="1" applyProtection="1">
      <alignment horizontal="center"/>
      <protection/>
    </xf>
    <xf numFmtId="3" fontId="0" fillId="4" borderId="20" xfId="0" applyNumberFormat="1" applyFont="1" applyFill="1" applyBorder="1" applyAlignment="1" applyProtection="1">
      <alignment horizontal="left" vertical="center" wrapText="1"/>
      <protection/>
    </xf>
    <xf numFmtId="0" fontId="0" fillId="4" borderId="36" xfId="0" applyFont="1" applyFill="1" applyBorder="1" applyAlignment="1" applyProtection="1">
      <alignment horizontal="left" vertical="center" wrapText="1"/>
      <protection/>
    </xf>
    <xf numFmtId="0" fontId="0" fillId="4" borderId="14" xfId="0" applyFill="1" applyBorder="1" applyAlignment="1" applyProtection="1">
      <alignment horizontal="left"/>
      <protection/>
    </xf>
    <xf numFmtId="0" fontId="0" fillId="4" borderId="69" xfId="0" applyFill="1" applyBorder="1" applyAlignment="1" applyProtection="1">
      <alignment horizontal="left"/>
      <protection/>
    </xf>
    <xf numFmtId="0" fontId="0" fillId="4" borderId="64" xfId="0" applyFill="1" applyBorder="1" applyAlignment="1" applyProtection="1">
      <alignment horizontal="left"/>
      <protection/>
    </xf>
    <xf numFmtId="0" fontId="0" fillId="4" borderId="49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4" fillId="4" borderId="9" xfId="0" applyFont="1" applyFill="1" applyBorder="1" applyAlignment="1" applyProtection="1">
      <alignment horizontal="left"/>
      <protection/>
    </xf>
    <xf numFmtId="0" fontId="4" fillId="4" borderId="59" xfId="0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0" fontId="0" fillId="4" borderId="13" xfId="0" applyFont="1" applyFill="1" applyBorder="1" applyAlignment="1" applyProtection="1">
      <alignment horizontal="left"/>
      <protection/>
    </xf>
    <xf numFmtId="0" fontId="41" fillId="4" borderId="12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0" fontId="41" fillId="4" borderId="13" xfId="0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/>
    </xf>
    <xf numFmtId="0" fontId="41" fillId="4" borderId="13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/>
    </xf>
    <xf numFmtId="0" fontId="41" fillId="4" borderId="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right" vertical="center"/>
    </xf>
    <xf numFmtId="0" fontId="4" fillId="4" borderId="67" xfId="0" applyFont="1" applyFill="1" applyBorder="1" applyAlignment="1">
      <alignment horizontal="right" vertical="center"/>
    </xf>
    <xf numFmtId="0" fontId="4" fillId="4" borderId="67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1" fillId="4" borderId="44" xfId="0" applyFont="1" applyFill="1" applyBorder="1" applyAlignment="1">
      <alignment horizontal="left" vertical="center"/>
    </xf>
    <xf numFmtId="0" fontId="41" fillId="4" borderId="2" xfId="0" applyFont="1" applyFill="1" applyBorder="1" applyAlignment="1">
      <alignment horizontal="left" vertical="center"/>
    </xf>
    <xf numFmtId="0" fontId="41" fillId="4" borderId="57" xfId="0" applyFont="1" applyFill="1" applyBorder="1" applyAlignment="1">
      <alignment horizontal="left" vertical="center"/>
    </xf>
    <xf numFmtId="0" fontId="41" fillId="4" borderId="39" xfId="0" applyFont="1" applyFill="1" applyBorder="1" applyAlignment="1">
      <alignment horizontal="left" vertical="center"/>
    </xf>
    <xf numFmtId="0" fontId="41" fillId="4" borderId="14" xfId="0" applyFont="1" applyFill="1" applyBorder="1" applyAlignment="1">
      <alignment horizontal="left"/>
    </xf>
    <xf numFmtId="0" fontId="41" fillId="4" borderId="69" xfId="0" applyFont="1" applyFill="1" applyBorder="1" applyAlignment="1">
      <alignment horizontal="left"/>
    </xf>
    <xf numFmtId="0" fontId="41" fillId="4" borderId="59" xfId="0" applyFont="1" applyFill="1" applyBorder="1" applyAlignment="1">
      <alignment horizontal="left" vertical="center"/>
    </xf>
    <xf numFmtId="0" fontId="41" fillId="4" borderId="9" xfId="0" applyFont="1" applyFill="1" applyBorder="1" applyAlignment="1">
      <alignment horizontal="left" vertical="center"/>
    </xf>
    <xf numFmtId="0" fontId="41" fillId="4" borderId="13" xfId="0" applyFont="1" applyFill="1" applyBorder="1" applyAlignment="1">
      <alignment horizontal="left" vertical="center"/>
    </xf>
    <xf numFmtId="0" fontId="41" fillId="4" borderId="65" xfId="0" applyFont="1" applyFill="1" applyBorder="1" applyAlignment="1">
      <alignment horizontal="left" vertical="center"/>
    </xf>
    <xf numFmtId="0" fontId="41" fillId="4" borderId="52" xfId="0" applyFont="1" applyFill="1" applyBorder="1" applyAlignment="1">
      <alignment horizontal="left" vertical="center"/>
    </xf>
    <xf numFmtId="0" fontId="41" fillId="4" borderId="70" xfId="0" applyFont="1" applyFill="1" applyBorder="1" applyAlignment="1">
      <alignment horizontal="left" vertical="center"/>
    </xf>
    <xf numFmtId="0" fontId="41" fillId="4" borderId="64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44" xfId="0" applyFont="1" applyFill="1" applyBorder="1" applyAlignment="1">
      <alignment/>
    </xf>
    <xf numFmtId="0" fontId="41" fillId="4" borderId="2" xfId="0" applyFont="1" applyFill="1" applyBorder="1" applyAlignment="1">
      <alignment/>
    </xf>
    <xf numFmtId="0" fontId="41" fillId="4" borderId="74" xfId="0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4" borderId="75" xfId="0" applyFont="1" applyFill="1" applyBorder="1" applyAlignment="1">
      <alignment horizontal="center" vertical="center" wrapText="1"/>
    </xf>
    <xf numFmtId="0" fontId="41" fillId="4" borderId="38" xfId="0" applyFont="1" applyFill="1" applyBorder="1" applyAlignment="1">
      <alignment horizontal="center" vertical="center" wrapText="1"/>
    </xf>
    <xf numFmtId="0" fontId="41" fillId="4" borderId="2" xfId="0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 vertical="center" wrapText="1"/>
    </xf>
    <xf numFmtId="0" fontId="41" fillId="4" borderId="59" xfId="0" applyFont="1" applyFill="1" applyBorder="1" applyAlignment="1">
      <alignment horizontal="left"/>
    </xf>
    <xf numFmtId="0" fontId="41" fillId="4" borderId="13" xfId="0" applyFont="1" applyFill="1" applyBorder="1" applyAlignment="1">
      <alignment horizontal="left"/>
    </xf>
    <xf numFmtId="0" fontId="41" fillId="4" borderId="62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/>
    </xf>
    <xf numFmtId="0" fontId="41" fillId="4" borderId="76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0" fontId="41" fillId="4" borderId="36" xfId="0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/>
    </xf>
    <xf numFmtId="0" fontId="41" fillId="4" borderId="3" xfId="0" applyFont="1" applyFill="1" applyBorder="1" applyAlignment="1">
      <alignment/>
    </xf>
    <xf numFmtId="201" fontId="0" fillId="4" borderId="12" xfId="0" applyNumberFormat="1" applyFill="1" applyBorder="1" applyAlignment="1" applyProtection="1">
      <alignment horizontal="center"/>
      <protection locked="0"/>
    </xf>
    <xf numFmtId="201" fontId="0" fillId="4" borderId="13" xfId="0" applyNumberFormat="1" applyFill="1" applyBorder="1" applyAlignment="1" applyProtection="1">
      <alignment horizontal="center"/>
      <protection locked="0"/>
    </xf>
    <xf numFmtId="4" fontId="52" fillId="3" borderId="2" xfId="0" applyNumberFormat="1" applyFont="1" applyFill="1" applyBorder="1" applyAlignment="1" applyProtection="1">
      <alignment/>
      <protection locked="0"/>
    </xf>
    <xf numFmtId="0" fontId="52" fillId="4" borderId="2" xfId="0" applyFont="1" applyFill="1" applyBorder="1" applyAlignment="1">
      <alignment horizontal="left" vertical="center"/>
    </xf>
    <xf numFmtId="4" fontId="52" fillId="2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Relationship Id="rId3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6.emf" /><Relationship Id="rId3" Type="http://schemas.openxmlformats.org/officeDocument/2006/relationships/image" Target="../media/image22.emf" /><Relationship Id="rId4" Type="http://schemas.openxmlformats.org/officeDocument/2006/relationships/image" Target="../media/image21.emf" /><Relationship Id="rId5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14.emf" /><Relationship Id="rId4" Type="http://schemas.openxmlformats.org/officeDocument/2006/relationships/image" Target="../media/image20.emf" /><Relationship Id="rId5" Type="http://schemas.openxmlformats.org/officeDocument/2006/relationships/image" Target="../media/image19.emf" /><Relationship Id="rId6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266700</xdr:colOff>
      <xdr:row>32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9525"/>
          <a:ext cx="7886700" cy="53244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EPÚBLICA DE </a:t>
          </a:r>
          <a:r>
            <a:rPr lang="en-US" cap="none" sz="18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B</a:t>
          </a:r>
          <a:r>
            <a:rPr lang="en-US" cap="none" sz="16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OLIVIA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H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ACIENDA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INISTERIO DE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
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ICEMINISTERIO DE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NVERSION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Y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INANCIAMIENTO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XTERNO
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IRECCIÓN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G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ENERAL DE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NVERSIÓN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ÚBLICA -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U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NIDAD DE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ESARROLLO DEL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1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NIP
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S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ECTOR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</a:t>
          </a:r>
          <a:r>
            <a:rPr lang="en-US" cap="none" sz="13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                                                                                </a:t>
          </a:r>
        </a:p>
      </xdr:txBody>
    </xdr:sp>
    <xdr:clientData/>
  </xdr:twoCellAnchor>
  <xdr:twoCellAnchor>
    <xdr:from>
      <xdr:col>4</xdr:col>
      <xdr:colOff>200025</xdr:colOff>
      <xdr:row>11</xdr:row>
      <xdr:rowOff>76200</xdr:rowOff>
    </xdr:from>
    <xdr:to>
      <xdr:col>9</xdr:col>
      <xdr:colOff>314325</xdr:colOff>
      <xdr:row>15</xdr:row>
      <xdr:rowOff>38100</xdr:rowOff>
    </xdr:to>
    <xdr:sp>
      <xdr:nvSpPr>
        <xdr:cNvPr id="2" name="TextBox 28"/>
        <xdr:cNvSpPr txBox="1">
          <a:spLocks noChangeArrowheads="1"/>
        </xdr:cNvSpPr>
      </xdr:nvSpPr>
      <xdr:spPr>
        <a:xfrm>
          <a:off x="3248025" y="1857375"/>
          <a:ext cx="392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3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REPARACIÓN Y </a:t>
          </a:r>
          <a:r>
            <a:rPr lang="en-US" cap="none" sz="15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3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VALUACIÓN DE </a:t>
          </a:r>
          <a:r>
            <a:rPr lang="en-US" cap="none" sz="15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3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ROYECTOS DE </a:t>
          </a:r>
          <a:r>
            <a:rPr lang="en-US" cap="none" sz="15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3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5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3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 Y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3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UENTES
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10</xdr:col>
      <xdr:colOff>247650</xdr:colOff>
      <xdr:row>9</xdr:row>
      <xdr:rowOff>66675</xdr:rowOff>
    </xdr:to>
    <xdr:sp>
      <xdr:nvSpPr>
        <xdr:cNvPr id="3" name="Rectangle 29"/>
        <xdr:cNvSpPr>
          <a:spLocks/>
        </xdr:cNvSpPr>
      </xdr:nvSpPr>
      <xdr:spPr>
        <a:xfrm>
          <a:off x="19050" y="9525"/>
          <a:ext cx="7848600" cy="1514475"/>
        </a:xfrm>
        <a:prstGeom prst="rect">
          <a:avLst/>
        </a:prstGeom>
        <a:noFill/>
        <a:ln w="57150" cmpd="thickThin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19</xdr:row>
      <xdr:rowOff>123825</xdr:rowOff>
    </xdr:from>
    <xdr:to>
      <xdr:col>2</xdr:col>
      <xdr:colOff>676275</xdr:colOff>
      <xdr:row>23</xdr:row>
      <xdr:rowOff>28575</xdr:rowOff>
    </xdr:to>
    <xdr:grpSp>
      <xdr:nvGrpSpPr>
        <xdr:cNvPr id="4" name="Group 31"/>
        <xdr:cNvGrpSpPr>
          <a:grpSpLocks/>
        </xdr:cNvGrpSpPr>
      </xdr:nvGrpSpPr>
      <xdr:grpSpPr>
        <a:xfrm>
          <a:off x="1485900" y="3200400"/>
          <a:ext cx="714375" cy="552450"/>
          <a:chOff x="226" y="336"/>
          <a:chExt cx="75" cy="58"/>
        </a:xfrm>
        <a:solidFill>
          <a:srgbClr val="FFFFFF"/>
        </a:solidFill>
      </xdr:grpSpPr>
      <xdr:sp>
        <xdr:nvSpPr>
          <xdr:cNvPr id="6" name="TextBox 33"/>
          <xdr:cNvSpPr txBox="1">
            <a:spLocks noChangeArrowheads="1"/>
          </xdr:cNvSpPr>
        </xdr:nvSpPr>
        <xdr:spPr>
          <a:xfrm>
            <a:off x="226" y="336"/>
            <a:ext cx="75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antalla </a:t>
            </a:r>
            <a:r>
              <a:rPr lang="en-US" cap="none" sz="9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C</a:t>
            </a:r>
            <a:r>
              <a:rPr lang="en-US" cap="none" sz="8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ompleta</a:t>
            </a:r>
          </a:p>
        </xdr:txBody>
      </xdr:sp>
    </xdr:grpSp>
    <xdr:clientData fPrintsWithSheet="0"/>
  </xdr:twoCellAnchor>
  <xdr:twoCellAnchor>
    <xdr:from>
      <xdr:col>2</xdr:col>
      <xdr:colOff>647700</xdr:colOff>
      <xdr:row>19</xdr:row>
      <xdr:rowOff>123825</xdr:rowOff>
    </xdr:from>
    <xdr:to>
      <xdr:col>3</xdr:col>
      <xdr:colOff>495300</xdr:colOff>
      <xdr:row>23</xdr:row>
      <xdr:rowOff>28575</xdr:rowOff>
    </xdr:to>
    <xdr:grpSp>
      <xdr:nvGrpSpPr>
        <xdr:cNvPr id="7" name="Group 34"/>
        <xdr:cNvGrpSpPr>
          <a:grpSpLocks/>
        </xdr:cNvGrpSpPr>
      </xdr:nvGrpSpPr>
      <xdr:grpSpPr>
        <a:xfrm>
          <a:off x="2171700" y="3200400"/>
          <a:ext cx="609600" cy="552450"/>
          <a:chOff x="297" y="336"/>
          <a:chExt cx="64" cy="58"/>
        </a:xfrm>
        <a:solidFill>
          <a:srgbClr val="FFFFFF"/>
        </a:solidFill>
      </xdr:grpSpPr>
      <xdr:sp>
        <xdr:nvSpPr>
          <xdr:cNvPr id="9" name="TextBox 36"/>
          <xdr:cNvSpPr txBox="1">
            <a:spLocks noChangeArrowheads="1"/>
          </xdr:cNvSpPr>
        </xdr:nvSpPr>
        <xdr:spPr>
          <a:xfrm>
            <a:off x="297" y="341"/>
            <a:ext cx="6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P</a:t>
            </a:r>
            <a:r>
              <a:rPr lang="en-US" cap="none" sz="8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antalla </a:t>
            </a:r>
            <a:r>
              <a:rPr lang="en-US" cap="none" sz="900" b="0" i="0" u="none" baseline="0">
                <a:solidFill>
                  <a:srgbClr val="FF0000"/>
                </a:solidFill>
                <a:latin typeface="Lucida Casual"/>
                <a:ea typeface="Lucida Casual"/>
                <a:cs typeface="Lucida Casual"/>
              </a:rPr>
              <a:t>N</a:t>
            </a:r>
            <a:r>
              <a:rPr lang="en-US" cap="none" sz="800" b="0" i="0" u="none" baseline="0">
                <a:solidFill>
                  <a:srgbClr val="0000FF"/>
                </a:solidFill>
                <a:latin typeface="Lucida Casual"/>
                <a:ea typeface="Lucida Casual"/>
                <a:cs typeface="Lucida Casual"/>
              </a:rPr>
              <a:t>ormal</a:t>
            </a:r>
          </a:p>
        </xdr:txBody>
      </xdr:sp>
    </xdr:grpSp>
    <xdr:clientData fPrintsWithSheet="0"/>
  </xdr:twoCellAnchor>
  <xdr:twoCellAnchor>
    <xdr:from>
      <xdr:col>0</xdr:col>
      <xdr:colOff>190500</xdr:colOff>
      <xdr:row>19</xdr:row>
      <xdr:rowOff>123825</xdr:rowOff>
    </xdr:from>
    <xdr:to>
      <xdr:col>1</xdr:col>
      <xdr:colOff>95250</xdr:colOff>
      <xdr:row>23</xdr:row>
      <xdr:rowOff>38100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004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104775</xdr:colOff>
      <xdr:row>19</xdr:row>
      <xdr:rowOff>123825</xdr:rowOff>
    </xdr:from>
    <xdr:to>
      <xdr:col>2</xdr:col>
      <xdr:colOff>0</xdr:colOff>
      <xdr:row>23</xdr:row>
      <xdr:rowOff>38100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320040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228600</xdr:colOff>
      <xdr:row>0</xdr:row>
      <xdr:rowOff>95250</xdr:rowOff>
    </xdr:from>
    <xdr:to>
      <xdr:col>1</xdr:col>
      <xdr:colOff>361950</xdr:colOff>
      <xdr:row>5</xdr:row>
      <xdr:rowOff>76200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9525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542925</xdr:colOff>
      <xdr:row>16</xdr:row>
      <xdr:rowOff>66675</xdr:rowOff>
    </xdr:from>
    <xdr:ext cx="1676400" cy="200025"/>
    <xdr:sp>
      <xdr:nvSpPr>
        <xdr:cNvPr id="13" name="TextBox 46"/>
        <xdr:cNvSpPr txBox="1">
          <a:spLocks noChangeArrowheads="1"/>
        </xdr:cNvSpPr>
      </xdr:nvSpPr>
      <xdr:spPr>
        <a:xfrm>
          <a:off x="4352925" y="2657475"/>
          <a:ext cx="1676400" cy="2000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Versión 2.2 - Diciembre 2007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190500</xdr:colOff>
      <xdr:row>3</xdr:row>
      <xdr:rowOff>209550</xdr:rowOff>
    </xdr:to>
    <xdr:sp>
      <xdr:nvSpPr>
        <xdr:cNvPr id="1" name="TextBox 138"/>
        <xdr:cNvSpPr txBox="1">
          <a:spLocks noChangeArrowheads="1"/>
        </xdr:cNvSpPr>
      </xdr:nvSpPr>
      <xdr:spPr>
        <a:xfrm>
          <a:off x="0" y="0"/>
          <a:ext cx="7210425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228600</xdr:colOff>
      <xdr:row>0</xdr:row>
      <xdr:rowOff>0</xdr:rowOff>
    </xdr:from>
    <xdr:to>
      <xdr:col>7</xdr:col>
      <xdr:colOff>171450</xdr:colOff>
      <xdr:row>1</xdr:row>
      <xdr:rowOff>0</xdr:rowOff>
    </xdr:to>
    <xdr:sp>
      <xdr:nvSpPr>
        <xdr:cNvPr id="2" name="TextBox 139"/>
        <xdr:cNvSpPr txBox="1">
          <a:spLocks noChangeArrowheads="1"/>
        </xdr:cNvSpPr>
      </xdr:nvSpPr>
      <xdr:spPr>
        <a:xfrm>
          <a:off x="228600" y="0"/>
          <a:ext cx="418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REPARACIÓN DEL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</a:t>
          </a:r>
        </a:p>
      </xdr:txBody>
    </xdr:sp>
    <xdr:clientData fPrintsWithSheet="0"/>
  </xdr:twoCellAnchor>
  <xdr:twoCellAnchor>
    <xdr:from>
      <xdr:col>6</xdr:col>
      <xdr:colOff>485775</xdr:colOff>
      <xdr:row>0</xdr:row>
      <xdr:rowOff>28575</xdr:rowOff>
    </xdr:from>
    <xdr:to>
      <xdr:col>10</xdr:col>
      <xdr:colOff>38100</xdr:colOff>
      <xdr:row>0</xdr:row>
      <xdr:rowOff>219075</xdr:rowOff>
    </xdr:to>
    <xdr:sp>
      <xdr:nvSpPr>
        <xdr:cNvPr id="3" name="TextBox 144"/>
        <xdr:cNvSpPr txBox="1">
          <a:spLocks noChangeArrowheads="1"/>
        </xdr:cNvSpPr>
      </xdr:nvSpPr>
      <xdr:spPr>
        <a:xfrm>
          <a:off x="4019550" y="28575"/>
          <a:ext cx="2343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  <xdr:twoCellAnchor>
    <xdr:from>
      <xdr:col>10</xdr:col>
      <xdr:colOff>247650</xdr:colOff>
      <xdr:row>1</xdr:row>
      <xdr:rowOff>28575</xdr:rowOff>
    </xdr:from>
    <xdr:to>
      <xdr:col>11</xdr:col>
      <xdr:colOff>161925</xdr:colOff>
      <xdr:row>2</xdr:row>
      <xdr:rowOff>200025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72250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8</xdr:row>
      <xdr:rowOff>180975</xdr:rowOff>
    </xdr:from>
    <xdr:to>
      <xdr:col>7</xdr:col>
      <xdr:colOff>0</xdr:colOff>
      <xdr:row>12</xdr:row>
      <xdr:rowOff>19050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876425"/>
          <a:ext cx="3962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210</xdr:row>
      <xdr:rowOff>28575</xdr:rowOff>
    </xdr:from>
    <xdr:ext cx="4095750" cy="1009650"/>
    <xdr:sp fLocksText="0">
      <xdr:nvSpPr>
        <xdr:cNvPr id="6" name="TextBox 228"/>
        <xdr:cNvSpPr txBox="1">
          <a:spLocks noChangeArrowheads="1"/>
        </xdr:cNvSpPr>
      </xdr:nvSpPr>
      <xdr:spPr>
        <a:xfrm>
          <a:off x="247650" y="39033450"/>
          <a:ext cx="4095750" cy="1009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224</xdr:row>
      <xdr:rowOff>152400</xdr:rowOff>
    </xdr:from>
    <xdr:ext cx="4114800" cy="647700"/>
    <xdr:sp fLocksText="0">
      <xdr:nvSpPr>
        <xdr:cNvPr id="7" name="TextBox 240"/>
        <xdr:cNvSpPr txBox="1">
          <a:spLocks noChangeArrowheads="1"/>
        </xdr:cNvSpPr>
      </xdr:nvSpPr>
      <xdr:spPr>
        <a:xfrm>
          <a:off x="276225" y="41424225"/>
          <a:ext cx="4114800" cy="6477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230</xdr:row>
      <xdr:rowOff>152400</xdr:rowOff>
    </xdr:from>
    <xdr:ext cx="4114800" cy="647700"/>
    <xdr:sp fLocksText="0">
      <xdr:nvSpPr>
        <xdr:cNvPr id="8" name="TextBox 241"/>
        <xdr:cNvSpPr txBox="1">
          <a:spLocks noChangeArrowheads="1"/>
        </xdr:cNvSpPr>
      </xdr:nvSpPr>
      <xdr:spPr>
        <a:xfrm>
          <a:off x="276225" y="42395775"/>
          <a:ext cx="4114800" cy="6477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236</xdr:row>
      <xdr:rowOff>152400</xdr:rowOff>
    </xdr:from>
    <xdr:ext cx="4114800" cy="647700"/>
    <xdr:sp fLocksText="0">
      <xdr:nvSpPr>
        <xdr:cNvPr id="9" name="TextBox 242"/>
        <xdr:cNvSpPr txBox="1">
          <a:spLocks noChangeArrowheads="1"/>
        </xdr:cNvSpPr>
      </xdr:nvSpPr>
      <xdr:spPr>
        <a:xfrm>
          <a:off x="285750" y="43367325"/>
          <a:ext cx="4114800" cy="6477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220</xdr:row>
      <xdr:rowOff>152400</xdr:rowOff>
    </xdr:from>
    <xdr:ext cx="4114800" cy="295275"/>
    <xdr:sp fLocksText="0">
      <xdr:nvSpPr>
        <xdr:cNvPr id="10" name="TextBox 243"/>
        <xdr:cNvSpPr txBox="1">
          <a:spLocks noChangeArrowheads="1"/>
        </xdr:cNvSpPr>
      </xdr:nvSpPr>
      <xdr:spPr>
        <a:xfrm>
          <a:off x="266700" y="40776525"/>
          <a:ext cx="4114800" cy="2952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21</xdr:row>
      <xdr:rowOff>47625</xdr:rowOff>
    </xdr:from>
    <xdr:ext cx="3952875" cy="476250"/>
    <xdr:sp fLocksText="0">
      <xdr:nvSpPr>
        <xdr:cNvPr id="11" name="TextBox 253"/>
        <xdr:cNvSpPr txBox="1">
          <a:spLocks noChangeArrowheads="1"/>
        </xdr:cNvSpPr>
      </xdr:nvSpPr>
      <xdr:spPr>
        <a:xfrm>
          <a:off x="276225" y="4105275"/>
          <a:ext cx="3952875" cy="4762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24</xdr:row>
      <xdr:rowOff>171450</xdr:rowOff>
    </xdr:from>
    <xdr:ext cx="3952875" cy="333375"/>
    <xdr:sp fLocksText="0">
      <xdr:nvSpPr>
        <xdr:cNvPr id="12" name="TextBox 254"/>
        <xdr:cNvSpPr txBox="1">
          <a:spLocks noChangeArrowheads="1"/>
        </xdr:cNvSpPr>
      </xdr:nvSpPr>
      <xdr:spPr>
        <a:xfrm>
          <a:off x="276225" y="4800600"/>
          <a:ext cx="3952875" cy="333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</xdr:colOff>
      <xdr:row>34</xdr:row>
      <xdr:rowOff>9525</xdr:rowOff>
    </xdr:from>
    <xdr:ext cx="3914775" cy="390525"/>
    <xdr:sp fLocksText="0">
      <xdr:nvSpPr>
        <xdr:cNvPr id="13" name="TextBox 259"/>
        <xdr:cNvSpPr txBox="1">
          <a:spLocks noChangeArrowheads="1"/>
        </xdr:cNvSpPr>
      </xdr:nvSpPr>
      <xdr:spPr>
        <a:xfrm>
          <a:off x="304800" y="6515100"/>
          <a:ext cx="3914775" cy="3905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40</xdr:row>
      <xdr:rowOff>0</xdr:rowOff>
    </xdr:from>
    <xdr:ext cx="3914775" cy="390525"/>
    <xdr:sp fLocksText="0">
      <xdr:nvSpPr>
        <xdr:cNvPr id="14" name="TextBox 261"/>
        <xdr:cNvSpPr txBox="1">
          <a:spLocks noChangeArrowheads="1"/>
        </xdr:cNvSpPr>
      </xdr:nvSpPr>
      <xdr:spPr>
        <a:xfrm>
          <a:off x="314325" y="7505700"/>
          <a:ext cx="3914775" cy="3905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50</xdr:row>
      <xdr:rowOff>0</xdr:rowOff>
    </xdr:from>
    <xdr:ext cx="1743075" cy="390525"/>
    <xdr:sp fLocksText="0">
      <xdr:nvSpPr>
        <xdr:cNvPr id="15" name="TextBox 263"/>
        <xdr:cNvSpPr txBox="1">
          <a:spLocks noChangeArrowheads="1"/>
        </xdr:cNvSpPr>
      </xdr:nvSpPr>
      <xdr:spPr>
        <a:xfrm>
          <a:off x="295275" y="9229725"/>
          <a:ext cx="1743075" cy="3905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50</xdr:row>
      <xdr:rowOff>0</xdr:rowOff>
    </xdr:from>
    <xdr:ext cx="1743075" cy="390525"/>
    <xdr:sp fLocksText="0">
      <xdr:nvSpPr>
        <xdr:cNvPr id="16" name="TextBox 264"/>
        <xdr:cNvSpPr txBox="1">
          <a:spLocks noChangeArrowheads="1"/>
        </xdr:cNvSpPr>
      </xdr:nvSpPr>
      <xdr:spPr>
        <a:xfrm>
          <a:off x="2295525" y="9229725"/>
          <a:ext cx="1743075" cy="3905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54</xdr:row>
      <xdr:rowOff>0</xdr:rowOff>
    </xdr:from>
    <xdr:ext cx="3648075" cy="685800"/>
    <xdr:sp fLocksText="0">
      <xdr:nvSpPr>
        <xdr:cNvPr id="17" name="TextBox 265"/>
        <xdr:cNvSpPr txBox="1">
          <a:spLocks noChangeArrowheads="1"/>
        </xdr:cNvSpPr>
      </xdr:nvSpPr>
      <xdr:spPr>
        <a:xfrm>
          <a:off x="295275" y="9877425"/>
          <a:ext cx="3648075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74</xdr:row>
      <xdr:rowOff>0</xdr:rowOff>
    </xdr:from>
    <xdr:ext cx="3648075" cy="685800"/>
    <xdr:sp fLocksText="0">
      <xdr:nvSpPr>
        <xdr:cNvPr id="18" name="TextBox 266"/>
        <xdr:cNvSpPr txBox="1">
          <a:spLocks noChangeArrowheads="1"/>
        </xdr:cNvSpPr>
      </xdr:nvSpPr>
      <xdr:spPr>
        <a:xfrm>
          <a:off x="295275" y="13239750"/>
          <a:ext cx="3648075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80</xdr:row>
      <xdr:rowOff>0</xdr:rowOff>
    </xdr:from>
    <xdr:ext cx="3648075" cy="685800"/>
    <xdr:sp fLocksText="0">
      <xdr:nvSpPr>
        <xdr:cNvPr id="19" name="TextBox 267"/>
        <xdr:cNvSpPr txBox="1">
          <a:spLocks noChangeArrowheads="1"/>
        </xdr:cNvSpPr>
      </xdr:nvSpPr>
      <xdr:spPr>
        <a:xfrm>
          <a:off x="295275" y="14268450"/>
          <a:ext cx="3648075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87</xdr:row>
      <xdr:rowOff>0</xdr:rowOff>
    </xdr:from>
    <xdr:ext cx="3648075" cy="685800"/>
    <xdr:sp fLocksText="0">
      <xdr:nvSpPr>
        <xdr:cNvPr id="20" name="TextBox 272"/>
        <xdr:cNvSpPr txBox="1">
          <a:spLocks noChangeArrowheads="1"/>
        </xdr:cNvSpPr>
      </xdr:nvSpPr>
      <xdr:spPr>
        <a:xfrm>
          <a:off x="295275" y="15430500"/>
          <a:ext cx="3648075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</xdr:colOff>
      <xdr:row>28</xdr:row>
      <xdr:rowOff>171450</xdr:rowOff>
    </xdr:from>
    <xdr:ext cx="3952875" cy="333375"/>
    <xdr:sp fLocksText="0">
      <xdr:nvSpPr>
        <xdr:cNvPr id="21" name="TextBox 287"/>
        <xdr:cNvSpPr txBox="1">
          <a:spLocks noChangeArrowheads="1"/>
        </xdr:cNvSpPr>
      </xdr:nvSpPr>
      <xdr:spPr>
        <a:xfrm>
          <a:off x="276225" y="5562600"/>
          <a:ext cx="3952875" cy="333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256</xdr:row>
      <xdr:rowOff>28575</xdr:rowOff>
    </xdr:from>
    <xdr:ext cx="6248400" cy="1419225"/>
    <xdr:sp fLocksText="0">
      <xdr:nvSpPr>
        <xdr:cNvPr id="22" name="TextBox 322"/>
        <xdr:cNvSpPr txBox="1">
          <a:spLocks noChangeArrowheads="1"/>
        </xdr:cNvSpPr>
      </xdr:nvSpPr>
      <xdr:spPr>
        <a:xfrm>
          <a:off x="257175" y="47082075"/>
          <a:ext cx="6248400" cy="14192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504825</xdr:colOff>
      <xdr:row>18</xdr:row>
      <xdr:rowOff>19050</xdr:rowOff>
    </xdr:from>
    <xdr:to>
      <xdr:col>4</xdr:col>
      <xdr:colOff>57150</xdr:colOff>
      <xdr:row>19</xdr:row>
      <xdr:rowOff>47625</xdr:rowOff>
    </xdr:to>
    <xdr:pic>
      <xdr:nvPicPr>
        <xdr:cNvPr id="2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3514725"/>
          <a:ext cx="847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9525</xdr:rowOff>
    </xdr:from>
    <xdr:to>
      <xdr:col>7</xdr:col>
      <xdr:colOff>142875</xdr:colOff>
      <xdr:row>19</xdr:row>
      <xdr:rowOff>38100</xdr:rowOff>
    </xdr:to>
    <xdr:pic>
      <xdr:nvPicPr>
        <xdr:cNvPr id="2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3505200"/>
          <a:ext cx="2152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18</xdr:row>
      <xdr:rowOff>9525</xdr:rowOff>
    </xdr:from>
    <xdr:to>
      <xdr:col>2</xdr:col>
      <xdr:colOff>371475</xdr:colOff>
      <xdr:row>19</xdr:row>
      <xdr:rowOff>38100</xdr:rowOff>
    </xdr:to>
    <xdr:pic>
      <xdr:nvPicPr>
        <xdr:cNvPr id="2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3505200"/>
          <a:ext cx="981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171450</xdr:rowOff>
    </xdr:from>
    <xdr:ext cx="5962650" cy="685800"/>
    <xdr:sp fLocksText="0">
      <xdr:nvSpPr>
        <xdr:cNvPr id="1" name="TextBox 28"/>
        <xdr:cNvSpPr txBox="1">
          <a:spLocks noChangeArrowheads="1"/>
        </xdr:cNvSpPr>
      </xdr:nvSpPr>
      <xdr:spPr>
        <a:xfrm>
          <a:off x="295275" y="2028825"/>
          <a:ext cx="5962650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14</xdr:row>
      <xdr:rowOff>200025</xdr:rowOff>
    </xdr:from>
    <xdr:ext cx="5962650" cy="685800"/>
    <xdr:sp fLocksText="0">
      <xdr:nvSpPr>
        <xdr:cNvPr id="2" name="TextBox 29"/>
        <xdr:cNvSpPr txBox="1">
          <a:spLocks noChangeArrowheads="1"/>
        </xdr:cNvSpPr>
      </xdr:nvSpPr>
      <xdr:spPr>
        <a:xfrm>
          <a:off x="295275" y="3086100"/>
          <a:ext cx="5962650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19</xdr:row>
      <xdr:rowOff>200025</xdr:rowOff>
    </xdr:from>
    <xdr:ext cx="5962650" cy="628650"/>
    <xdr:sp fLocksText="0">
      <xdr:nvSpPr>
        <xdr:cNvPr id="3" name="TextBox 30"/>
        <xdr:cNvSpPr txBox="1">
          <a:spLocks noChangeArrowheads="1"/>
        </xdr:cNvSpPr>
      </xdr:nvSpPr>
      <xdr:spPr>
        <a:xfrm>
          <a:off x="295275" y="4133850"/>
          <a:ext cx="5962650" cy="628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12</xdr:col>
      <xdr:colOff>247650</xdr:colOff>
      <xdr:row>3</xdr:row>
      <xdr:rowOff>209550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6</xdr:col>
      <xdr:colOff>228600</xdr:colOff>
      <xdr:row>1</xdr:row>
      <xdr:rowOff>19050</xdr:rowOff>
    </xdr:to>
    <xdr:sp>
      <xdr:nvSpPr>
        <xdr:cNvPr id="5" name="TextBox 3"/>
        <xdr:cNvSpPr txBox="1">
          <a:spLocks noChangeArrowheads="1"/>
        </xdr:cNvSpPr>
      </xdr:nvSpPr>
      <xdr:spPr>
        <a:xfrm>
          <a:off x="247650" y="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LTERNATIVAS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D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EL 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</a:t>
          </a:r>
          <a:r>
            <a:rPr lang="en-US" cap="none" sz="1400" b="0" i="0" u="none" baseline="0">
              <a:solidFill>
                <a:srgbClr val="FF0000"/>
              </a:solidFill>
              <a:latin typeface="Lucida Handwriting"/>
              <a:ea typeface="Lucida Handwriting"/>
              <a:cs typeface="Lucida Handwriting"/>
            </a:rPr>
            <a:t>
</a:t>
          </a:r>
        </a:p>
      </xdr:txBody>
    </xdr:sp>
    <xdr:clientData fPrintsWithSheet="0"/>
  </xdr:twoCellAnchor>
  <xdr:twoCellAnchor editAs="absolute">
    <xdr:from>
      <xdr:col>11</xdr:col>
      <xdr:colOff>219075</xdr:colOff>
      <xdr:row>1</xdr:row>
      <xdr:rowOff>28575</xdr:rowOff>
    </xdr:from>
    <xdr:to>
      <xdr:col>12</xdr:col>
      <xdr:colOff>219075</xdr:colOff>
      <xdr:row>2</xdr:row>
      <xdr:rowOff>200025</xdr:rowOff>
    </xdr:to>
    <xdr:pic>
      <xdr:nvPicPr>
        <xdr:cNvPr id="6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9525</xdr:colOff>
      <xdr:row>26</xdr:row>
      <xdr:rowOff>0</xdr:rowOff>
    </xdr:from>
    <xdr:to>
      <xdr:col>6</xdr:col>
      <xdr:colOff>333375</xdr:colOff>
      <xdr:row>26</xdr:row>
      <xdr:rowOff>0</xdr:rowOff>
    </xdr:to>
    <xdr:sp>
      <xdr:nvSpPr>
        <xdr:cNvPr id="7" name="TextBox 66"/>
        <xdr:cNvSpPr txBox="1">
          <a:spLocks noChangeArrowheads="1"/>
        </xdr:cNvSpPr>
      </xdr:nvSpPr>
      <xdr:spPr>
        <a:xfrm>
          <a:off x="257175" y="518160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LTERNATIVAS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DEL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ROYECTO</a:t>
          </a:r>
          <a:r>
            <a:rPr lang="en-US" cap="none" sz="1400" b="0" i="0" u="none" baseline="0">
              <a:solidFill>
                <a:srgbClr val="FF0000"/>
              </a:solidFill>
              <a:latin typeface="Lucida Handwriting"/>
              <a:ea typeface="Lucida Handwriting"/>
              <a:cs typeface="Lucida Handwriting"/>
            </a:rPr>
            <a:t>
</a:t>
          </a:r>
        </a:p>
      </xdr:txBody>
    </xdr:sp>
    <xdr:clientData/>
  </xdr:twoCellAnchor>
  <xdr:twoCellAnchor>
    <xdr:from>
      <xdr:col>6</xdr:col>
      <xdr:colOff>400050</xdr:colOff>
      <xdr:row>26</xdr:row>
      <xdr:rowOff>0</xdr:rowOff>
    </xdr:from>
    <xdr:to>
      <xdr:col>11</xdr:col>
      <xdr:colOff>514350</xdr:colOff>
      <xdr:row>26</xdr:row>
      <xdr:rowOff>0</xdr:rowOff>
    </xdr:to>
    <xdr:sp>
      <xdr:nvSpPr>
        <xdr:cNvPr id="8" name="TextBox 75"/>
        <xdr:cNvSpPr txBox="1">
          <a:spLocks noChangeArrowheads="1"/>
        </xdr:cNvSpPr>
      </xdr:nvSpPr>
      <xdr:spPr>
        <a:xfrm>
          <a:off x="3695700" y="5181600"/>
          <a:ext cx="316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ONSERVACIÓN Y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M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ANEJO DE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R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ECURSOS </a:t>
          </a:r>
          <a:r>
            <a:rPr lang="en-US" cap="none" sz="10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N</a:t>
          </a:r>
          <a:r>
            <a:rPr lang="en-US" cap="none" sz="8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ATURALES</a:t>
          </a:r>
        </a:p>
      </xdr:txBody>
    </xdr:sp>
    <xdr:clientData/>
  </xdr:twoCellAnchor>
  <xdr:twoCellAnchor>
    <xdr:from>
      <xdr:col>0</xdr:col>
      <xdr:colOff>38100</xdr:colOff>
      <xdr:row>7</xdr:row>
      <xdr:rowOff>85725</xdr:rowOff>
    </xdr:from>
    <xdr:to>
      <xdr:col>12</xdr:col>
      <xdr:colOff>57150</xdr:colOff>
      <xdr:row>7</xdr:row>
      <xdr:rowOff>85725</xdr:rowOff>
    </xdr:to>
    <xdr:sp>
      <xdr:nvSpPr>
        <xdr:cNvPr id="9" name="Line 98"/>
        <xdr:cNvSpPr>
          <a:spLocks/>
        </xdr:cNvSpPr>
      </xdr:nvSpPr>
      <xdr:spPr>
        <a:xfrm>
          <a:off x="38100" y="1619250"/>
          <a:ext cx="6972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0</xdr:row>
      <xdr:rowOff>28575</xdr:rowOff>
    </xdr:from>
    <xdr:to>
      <xdr:col>11</xdr:col>
      <xdr:colOff>9525</xdr:colOff>
      <xdr:row>1</xdr:row>
      <xdr:rowOff>9525</xdr:rowOff>
    </xdr:to>
    <xdr:sp>
      <xdr:nvSpPr>
        <xdr:cNvPr id="10" name="TextBox 115"/>
        <xdr:cNvSpPr txBox="1">
          <a:spLocks noChangeArrowheads="1"/>
        </xdr:cNvSpPr>
      </xdr:nvSpPr>
      <xdr:spPr>
        <a:xfrm>
          <a:off x="4019550" y="28575"/>
          <a:ext cx="2333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285750</xdr:colOff>
      <xdr:row>3</xdr:row>
      <xdr:rowOff>209550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0</xdr:colOff>
      <xdr:row>0</xdr:row>
      <xdr:rowOff>0</xdr:rowOff>
    </xdr:from>
    <xdr:to>
      <xdr:col>5</xdr:col>
      <xdr:colOff>0</xdr:colOff>
      <xdr:row>1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47650" y="0"/>
          <a:ext cx="3619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VALUACIÓN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P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RIVADA</a:t>
          </a:r>
        </a:p>
      </xdr:txBody>
    </xdr:sp>
    <xdr:clientData fPrintsWithSheet="0"/>
  </xdr:twoCellAnchor>
  <xdr:twoCellAnchor editAs="absolute">
    <xdr:from>
      <xdr:col>8</xdr:col>
      <xdr:colOff>409575</xdr:colOff>
      <xdr:row>1</xdr:row>
      <xdr:rowOff>28575</xdr:rowOff>
    </xdr:from>
    <xdr:to>
      <xdr:col>9</xdr:col>
      <xdr:colOff>257175</xdr:colOff>
      <xdr:row>2</xdr:row>
      <xdr:rowOff>200025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152400</xdr:colOff>
      <xdr:row>0</xdr:row>
      <xdr:rowOff>28575</xdr:rowOff>
    </xdr:from>
    <xdr:to>
      <xdr:col>8</xdr:col>
      <xdr:colOff>200025</xdr:colOff>
      <xdr:row>1</xdr:row>
      <xdr:rowOff>9525</xdr:rowOff>
    </xdr:to>
    <xdr:sp>
      <xdr:nvSpPr>
        <xdr:cNvPr id="4" name="TextBox 63"/>
        <xdr:cNvSpPr txBox="1">
          <a:spLocks noChangeArrowheads="1"/>
        </xdr:cNvSpPr>
      </xdr:nvSpPr>
      <xdr:spPr>
        <a:xfrm>
          <a:off x="4019550" y="28575"/>
          <a:ext cx="2333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  <xdr:oneCellAnchor>
    <xdr:from>
      <xdr:col>0</xdr:col>
      <xdr:colOff>238125</xdr:colOff>
      <xdr:row>178</xdr:row>
      <xdr:rowOff>104775</xdr:rowOff>
    </xdr:from>
    <xdr:ext cx="6667500" cy="0"/>
    <xdr:sp>
      <xdr:nvSpPr>
        <xdr:cNvPr id="5" name="Line 70"/>
        <xdr:cNvSpPr>
          <a:spLocks/>
        </xdr:cNvSpPr>
      </xdr:nvSpPr>
      <xdr:spPr>
        <a:xfrm>
          <a:off x="238125" y="28965525"/>
          <a:ext cx="6667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47625</xdr:colOff>
      <xdr:row>12</xdr:row>
      <xdr:rowOff>9525</xdr:rowOff>
    </xdr:from>
    <xdr:to>
      <xdr:col>2</xdr:col>
      <xdr:colOff>695325</xdr:colOff>
      <xdr:row>12</xdr:row>
      <xdr:rowOff>219075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" y="2409825"/>
          <a:ext cx="6477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161925</xdr:rowOff>
    </xdr:from>
    <xdr:to>
      <xdr:col>2</xdr:col>
      <xdr:colOff>733425</xdr:colOff>
      <xdr:row>12</xdr:row>
      <xdr:rowOff>381000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25622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314325</xdr:rowOff>
    </xdr:from>
    <xdr:to>
      <xdr:col>2</xdr:col>
      <xdr:colOff>904875</xdr:colOff>
      <xdr:row>12</xdr:row>
      <xdr:rowOff>533400</xdr:rowOff>
    </xdr:to>
    <xdr:pic>
      <xdr:nvPicPr>
        <xdr:cNvPr id="8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2714625"/>
          <a:ext cx="857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314325</xdr:rowOff>
    </xdr:from>
    <xdr:to>
      <xdr:col>2</xdr:col>
      <xdr:colOff>1028700</xdr:colOff>
      <xdr:row>12</xdr:row>
      <xdr:rowOff>504825</xdr:rowOff>
    </xdr:to>
    <xdr:pic>
      <xdr:nvPicPr>
        <xdr:cNvPr id="9" name="TextBo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2714625"/>
          <a:ext cx="819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323850</xdr:rowOff>
    </xdr:from>
    <xdr:to>
      <xdr:col>2</xdr:col>
      <xdr:colOff>190500</xdr:colOff>
      <xdr:row>12</xdr:row>
      <xdr:rowOff>533400</xdr:rowOff>
    </xdr:to>
    <xdr:pic>
      <xdr:nvPicPr>
        <xdr:cNvPr id="10" name="OptionButton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27241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619125</xdr:colOff>
      <xdr:row>3</xdr:row>
      <xdr:rowOff>171450</xdr:rowOff>
    </xdr:to>
    <xdr:sp>
      <xdr:nvSpPr>
        <xdr:cNvPr id="1" name="TextBox 60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19050</xdr:colOff>
      <xdr:row>0</xdr:row>
      <xdr:rowOff>0</xdr:rowOff>
    </xdr:from>
    <xdr:to>
      <xdr:col>4</xdr:col>
      <xdr:colOff>485775</xdr:colOff>
      <xdr:row>1</xdr:row>
      <xdr:rowOff>19050</xdr:rowOff>
    </xdr:to>
    <xdr:sp>
      <xdr:nvSpPr>
        <xdr:cNvPr id="2" name="TextBox 61"/>
        <xdr:cNvSpPr txBox="1">
          <a:spLocks noChangeArrowheads="1"/>
        </xdr:cNvSpPr>
      </xdr:nvSpPr>
      <xdr:spPr>
        <a:xfrm>
          <a:off x="266700" y="0"/>
          <a:ext cx="382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E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VALUACIÓN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S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OCIOECONÓMICA</a:t>
          </a:r>
        </a:p>
      </xdr:txBody>
    </xdr:sp>
    <xdr:clientData fPrintsWithSheet="0"/>
  </xdr:twoCellAnchor>
  <xdr:twoCellAnchor editAs="absolute">
    <xdr:from>
      <xdr:col>7</xdr:col>
      <xdr:colOff>723900</xdr:colOff>
      <xdr:row>1</xdr:row>
      <xdr:rowOff>28575</xdr:rowOff>
    </xdr:from>
    <xdr:to>
      <xdr:col>8</xdr:col>
      <xdr:colOff>590550</xdr:colOff>
      <xdr:row>2</xdr:row>
      <xdr:rowOff>219075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</xdr:col>
      <xdr:colOff>9525</xdr:colOff>
      <xdr:row>31</xdr:row>
      <xdr:rowOff>171450</xdr:rowOff>
    </xdr:from>
    <xdr:ext cx="5915025" cy="1476375"/>
    <xdr:sp fLocksText="0">
      <xdr:nvSpPr>
        <xdr:cNvPr id="4" name="TextBox 124"/>
        <xdr:cNvSpPr txBox="1">
          <a:spLocks noChangeArrowheads="1"/>
        </xdr:cNvSpPr>
      </xdr:nvSpPr>
      <xdr:spPr>
        <a:xfrm>
          <a:off x="257175" y="6134100"/>
          <a:ext cx="5915025" cy="1476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4</xdr:col>
      <xdr:colOff>409575</xdr:colOff>
      <xdr:row>0</xdr:row>
      <xdr:rowOff>28575</xdr:rowOff>
    </xdr:from>
    <xdr:to>
      <xdr:col>7</xdr:col>
      <xdr:colOff>581025</xdr:colOff>
      <xdr:row>1</xdr:row>
      <xdr:rowOff>9525</xdr:rowOff>
    </xdr:to>
    <xdr:sp>
      <xdr:nvSpPr>
        <xdr:cNvPr id="5" name="TextBox 129"/>
        <xdr:cNvSpPr txBox="1">
          <a:spLocks noChangeArrowheads="1"/>
        </xdr:cNvSpPr>
      </xdr:nvSpPr>
      <xdr:spPr>
        <a:xfrm>
          <a:off x="4019550" y="2857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76200</xdr:colOff>
      <xdr:row>3</xdr:row>
      <xdr:rowOff>209550</xdr:rowOff>
    </xdr:to>
    <xdr:sp>
      <xdr:nvSpPr>
        <xdr:cNvPr id="1" name="TextBox 24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85725</xdr:colOff>
      <xdr:row>0</xdr:row>
      <xdr:rowOff>9525</xdr:rowOff>
    </xdr:from>
    <xdr:to>
      <xdr:col>4</xdr:col>
      <xdr:colOff>238125</xdr:colOff>
      <xdr:row>1</xdr:row>
      <xdr:rowOff>28575</xdr:rowOff>
    </xdr:to>
    <xdr:sp>
      <xdr:nvSpPr>
        <xdr:cNvPr id="2" name="TextBox 25"/>
        <xdr:cNvSpPr txBox="1">
          <a:spLocks noChangeArrowheads="1"/>
        </xdr:cNvSpPr>
      </xdr:nvSpPr>
      <xdr:spPr>
        <a:xfrm>
          <a:off x="333375" y="9525"/>
          <a:ext cx="2628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I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NDICADORES</a:t>
          </a:r>
        </a:p>
      </xdr:txBody>
    </xdr:sp>
    <xdr:clientData fPrintsWithSheet="0"/>
  </xdr:twoCellAnchor>
  <xdr:twoCellAnchor editAs="absolute">
    <xdr:from>
      <xdr:col>9</xdr:col>
      <xdr:colOff>171450</xdr:colOff>
      <xdr:row>1</xdr:row>
      <xdr:rowOff>28575</xdr:rowOff>
    </xdr:from>
    <xdr:to>
      <xdr:col>10</xdr:col>
      <xdr:colOff>47625</xdr:colOff>
      <xdr:row>2</xdr:row>
      <xdr:rowOff>200025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561975</xdr:colOff>
      <xdr:row>0</xdr:row>
      <xdr:rowOff>28575</xdr:rowOff>
    </xdr:from>
    <xdr:to>
      <xdr:col>9</xdr:col>
      <xdr:colOff>85725</xdr:colOff>
      <xdr:row>1</xdr:row>
      <xdr:rowOff>9525</xdr:rowOff>
    </xdr:to>
    <xdr:sp>
      <xdr:nvSpPr>
        <xdr:cNvPr id="4" name="TextBox 56"/>
        <xdr:cNvSpPr txBox="1">
          <a:spLocks noChangeArrowheads="1"/>
        </xdr:cNvSpPr>
      </xdr:nvSpPr>
      <xdr:spPr>
        <a:xfrm>
          <a:off x="4019550" y="2857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  <xdr:twoCellAnchor editAs="absolute">
    <xdr:from>
      <xdr:col>7</xdr:col>
      <xdr:colOff>342900</xdr:colOff>
      <xdr:row>22</xdr:row>
      <xdr:rowOff>85725</xdr:rowOff>
    </xdr:from>
    <xdr:to>
      <xdr:col>8</xdr:col>
      <xdr:colOff>257175</xdr:colOff>
      <xdr:row>41</xdr:row>
      <xdr:rowOff>28575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03860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0</xdr:rowOff>
    </xdr:from>
    <xdr:to>
      <xdr:col>9</xdr:col>
      <xdr:colOff>133350</xdr:colOff>
      <xdr:row>3</xdr:row>
      <xdr:rowOff>209550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8100" y="0"/>
          <a:ext cx="7200900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28575</xdr:colOff>
      <xdr:row>0</xdr:row>
      <xdr:rowOff>9525</xdr:rowOff>
    </xdr:from>
    <xdr:to>
      <xdr:col>4</xdr:col>
      <xdr:colOff>409575</xdr:colOff>
      <xdr:row>1</xdr:row>
      <xdr:rowOff>19050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276225" y="9525"/>
          <a:ext cx="3667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F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UENTES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F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INANCIACIÓN</a:t>
          </a:r>
        </a:p>
      </xdr:txBody>
    </xdr:sp>
    <xdr:clientData fPrintsWithSheet="0"/>
  </xdr:twoCellAnchor>
  <xdr:twoCellAnchor editAs="absolute">
    <xdr:from>
      <xdr:col>8</xdr:col>
      <xdr:colOff>171450</xdr:colOff>
      <xdr:row>1</xdr:row>
      <xdr:rowOff>28575</xdr:rowOff>
    </xdr:from>
    <xdr:to>
      <xdr:col>9</xdr:col>
      <xdr:colOff>66675</xdr:colOff>
      <xdr:row>2</xdr:row>
      <xdr:rowOff>200025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485775</xdr:colOff>
      <xdr:row>0</xdr:row>
      <xdr:rowOff>28575</xdr:rowOff>
    </xdr:from>
    <xdr:to>
      <xdr:col>7</xdr:col>
      <xdr:colOff>657225</xdr:colOff>
      <xdr:row>1</xdr:row>
      <xdr:rowOff>9525</xdr:rowOff>
    </xdr:to>
    <xdr:sp>
      <xdr:nvSpPr>
        <xdr:cNvPr id="4" name="TextBox 35"/>
        <xdr:cNvSpPr txBox="1">
          <a:spLocks noChangeArrowheads="1"/>
        </xdr:cNvSpPr>
      </xdr:nvSpPr>
      <xdr:spPr>
        <a:xfrm>
          <a:off x="4019550" y="28575"/>
          <a:ext cx="2314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171450</xdr:colOff>
      <xdr:row>5</xdr:row>
      <xdr:rowOff>66675</xdr:rowOff>
    </xdr:from>
    <xdr:ext cx="609600" cy="352425"/>
    <xdr:sp macro="[0]!Sensibilidad1">
      <xdr:nvSpPr>
        <xdr:cNvPr id="1" name="TextBox 26"/>
        <xdr:cNvSpPr txBox="1">
          <a:spLocks noChangeArrowheads="1"/>
        </xdr:cNvSpPr>
      </xdr:nvSpPr>
      <xdr:spPr>
        <a:xfrm>
          <a:off x="3590925" y="1152525"/>
          <a:ext cx="6096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Calcular Indice
</a:t>
          </a:r>
        </a:p>
      </xdr:txBody>
    </xdr:sp>
    <xdr:clientData fPrintsWithSheet="0"/>
  </xdr:oneCellAnchor>
  <xdr:twoCellAnchor editAs="absolute">
    <xdr:from>
      <xdr:col>0</xdr:col>
      <xdr:colOff>0</xdr:colOff>
      <xdr:row>0</xdr:row>
      <xdr:rowOff>0</xdr:rowOff>
    </xdr:from>
    <xdr:to>
      <xdr:col>12</xdr:col>
      <xdr:colOff>28575</xdr:colOff>
      <xdr:row>3</xdr:row>
      <xdr:rowOff>209550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66675</xdr:colOff>
      <xdr:row>0</xdr:row>
      <xdr:rowOff>9525</xdr:rowOff>
    </xdr:from>
    <xdr:to>
      <xdr:col>5</xdr:col>
      <xdr:colOff>638175</xdr:colOff>
      <xdr:row>1</xdr:row>
      <xdr:rowOff>28575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314325" y="9525"/>
          <a:ext cx="3743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A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NÁLISIS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DE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S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ENSIBILIDAD</a:t>
          </a:r>
        </a:p>
      </xdr:txBody>
    </xdr:sp>
    <xdr:clientData fPrintsWithSheet="0"/>
  </xdr:twoCellAnchor>
  <xdr:twoCellAnchor editAs="absolute">
    <xdr:from>
      <xdr:col>11</xdr:col>
      <xdr:colOff>152400</xdr:colOff>
      <xdr:row>1</xdr:row>
      <xdr:rowOff>28575</xdr:rowOff>
    </xdr:from>
    <xdr:to>
      <xdr:col>12</xdr:col>
      <xdr:colOff>0</xdr:colOff>
      <xdr:row>2</xdr:row>
      <xdr:rowOff>200025</xdr:rowOff>
    </xdr:to>
    <xdr:pic>
      <xdr:nvPicPr>
        <xdr:cNvPr id="4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600075</xdr:colOff>
      <xdr:row>0</xdr:row>
      <xdr:rowOff>28575</xdr:rowOff>
    </xdr:from>
    <xdr:to>
      <xdr:col>11</xdr:col>
      <xdr:colOff>66675</xdr:colOff>
      <xdr:row>1</xdr:row>
      <xdr:rowOff>9525</xdr:rowOff>
    </xdr:to>
    <xdr:sp>
      <xdr:nvSpPr>
        <xdr:cNvPr id="5" name="TextBox 116"/>
        <xdr:cNvSpPr txBox="1">
          <a:spLocks noChangeArrowheads="1"/>
        </xdr:cNvSpPr>
      </xdr:nvSpPr>
      <xdr:spPr>
        <a:xfrm>
          <a:off x="4019550" y="2857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21</xdr:row>
      <xdr:rowOff>0</xdr:rowOff>
    </xdr:from>
    <xdr:ext cx="3790950" cy="1162050"/>
    <xdr:sp fLocksText="0">
      <xdr:nvSpPr>
        <xdr:cNvPr id="1" name="TextBox 16"/>
        <xdr:cNvSpPr txBox="1">
          <a:spLocks noChangeArrowheads="1"/>
        </xdr:cNvSpPr>
      </xdr:nvSpPr>
      <xdr:spPr>
        <a:xfrm>
          <a:off x="285750" y="3857625"/>
          <a:ext cx="3790950" cy="11620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35</xdr:row>
      <xdr:rowOff>0</xdr:rowOff>
    </xdr:from>
    <xdr:ext cx="3800475" cy="228600"/>
    <xdr:sp fLocksText="0">
      <xdr:nvSpPr>
        <xdr:cNvPr id="2" name="TextBox 17"/>
        <xdr:cNvSpPr txBox="1">
          <a:spLocks noChangeArrowheads="1"/>
        </xdr:cNvSpPr>
      </xdr:nvSpPr>
      <xdr:spPr>
        <a:xfrm>
          <a:off x="285750" y="6181725"/>
          <a:ext cx="3800475" cy="2286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37</xdr:row>
      <xdr:rowOff>152400</xdr:rowOff>
    </xdr:from>
    <xdr:ext cx="3800475" cy="238125"/>
    <xdr:sp fLocksText="0">
      <xdr:nvSpPr>
        <xdr:cNvPr id="3" name="TextBox 18"/>
        <xdr:cNvSpPr txBox="1">
          <a:spLocks noChangeArrowheads="1"/>
        </xdr:cNvSpPr>
      </xdr:nvSpPr>
      <xdr:spPr>
        <a:xfrm>
          <a:off x="285750" y="6657975"/>
          <a:ext cx="3800475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10</xdr:col>
      <xdr:colOff>76200</xdr:colOff>
      <xdr:row>3</xdr:row>
      <xdr:rowOff>209550</xdr:rowOff>
    </xdr:to>
    <xdr:sp>
      <xdr:nvSpPr>
        <xdr:cNvPr id="4" name="TextBox 24"/>
        <xdr:cNvSpPr txBox="1">
          <a:spLocks noChangeArrowheads="1"/>
        </xdr:cNvSpPr>
      </xdr:nvSpPr>
      <xdr:spPr>
        <a:xfrm>
          <a:off x="0" y="0"/>
          <a:ext cx="7200900" cy="8953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CCFF"/>
            </a:gs>
          </a:gsLst>
          <a:path path="rect">
            <a:fillToRect r="100000" b="10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1</xdr:col>
      <xdr:colOff>28575</xdr:colOff>
      <xdr:row>0</xdr:row>
      <xdr:rowOff>9525</xdr:rowOff>
    </xdr:from>
    <xdr:to>
      <xdr:col>4</xdr:col>
      <xdr:colOff>209550</xdr:colOff>
      <xdr:row>1</xdr:row>
      <xdr:rowOff>28575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276225" y="9525"/>
          <a:ext cx="3400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ONCLUSIONES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Y</a:t>
          </a:r>
          <a:r>
            <a:rPr lang="en-US" cap="none" sz="14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 R</a:t>
          </a:r>
          <a:r>
            <a:rPr lang="en-US" cap="none" sz="12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ECOMENDACIONES</a:t>
          </a:r>
        </a:p>
      </xdr:txBody>
    </xdr:sp>
    <xdr:clientData fPrintsWithSheet="0"/>
  </xdr:twoCellAnchor>
  <xdr:twoCellAnchor editAs="absolute">
    <xdr:from>
      <xdr:col>9</xdr:col>
      <xdr:colOff>47625</xdr:colOff>
      <xdr:row>1</xdr:row>
      <xdr:rowOff>28575</xdr:rowOff>
    </xdr:from>
    <xdr:to>
      <xdr:col>10</xdr:col>
      <xdr:colOff>47625</xdr:colOff>
      <xdr:row>2</xdr:row>
      <xdr:rowOff>200025</xdr:rowOff>
    </xdr:to>
    <xdr:pic>
      <xdr:nvPicPr>
        <xdr:cNvPr id="6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57175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28575</xdr:rowOff>
    </xdr:from>
    <xdr:to>
      <xdr:col>8</xdr:col>
      <xdr:colOff>447675</xdr:colOff>
      <xdr:row>1</xdr:row>
      <xdr:rowOff>9525</xdr:rowOff>
    </xdr:to>
    <xdr:sp>
      <xdr:nvSpPr>
        <xdr:cNvPr id="7" name="TextBox 43"/>
        <xdr:cNvSpPr txBox="1">
          <a:spLocks noChangeArrowheads="1"/>
        </xdr:cNvSpPr>
      </xdr:nvSpPr>
      <xdr:spPr>
        <a:xfrm>
          <a:off x="4019550" y="28575"/>
          <a:ext cx="2333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T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RANSPORTE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C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AMINOS </a:t>
          </a:r>
          <a:r>
            <a:rPr lang="en-US" cap="none" sz="1200" b="0" i="0" u="none" baseline="0">
              <a:solidFill>
                <a:srgbClr val="FF0000"/>
              </a:solidFill>
              <a:latin typeface="Lucida Casual"/>
              <a:ea typeface="Lucida Casual"/>
              <a:cs typeface="Lucida Casual"/>
            </a:rPr>
            <a:t>V</a:t>
          </a:r>
          <a:r>
            <a:rPr lang="en-US" cap="none" sz="1000" b="0" i="0" u="none" baseline="0">
              <a:solidFill>
                <a:srgbClr val="0000FF"/>
              </a:solidFill>
              <a:latin typeface="Lucida Casual"/>
              <a:ea typeface="Lucida Casual"/>
              <a:cs typeface="Lucida Casual"/>
            </a:rPr>
            <a:t>ECINALES</a:t>
          </a:r>
        </a:p>
      </xdr:txBody>
    </xdr:sp>
    <xdr:clientData fPrintsWithSheet="0"/>
  </xdr:twoCellAnchor>
  <xdr:twoCellAnchor editAs="oneCell">
    <xdr:from>
      <xdr:col>1</xdr:col>
      <xdr:colOff>28575</xdr:colOff>
      <xdr:row>8</xdr:row>
      <xdr:rowOff>47625</xdr:rowOff>
    </xdr:from>
    <xdr:to>
      <xdr:col>5</xdr:col>
      <xdr:colOff>0</xdr:colOff>
      <xdr:row>11</xdr:row>
      <xdr:rowOff>76200</xdr:rowOff>
    </xdr:to>
    <xdr:pic>
      <xdr:nvPicPr>
        <xdr:cNvPr id="8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71650"/>
          <a:ext cx="3800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_CD-RW\Carpeta%20compartida\Documents%20and%20Settings\Administrador\Mis%20documentos\Planillas%20Version%201.2\Proyectos%20de%20XRiego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1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sheetData/>
  <sheetProtection sheet="1" objects="1" scenarios="1"/>
  <printOptions horizontalCentered="1" verticalCentered="1"/>
  <pageMargins left="1.15" right="0.75" top="1" bottom="1" header="0" footer="0"/>
  <pageSetup fitToHeight="1" fitToWidth="1" horizontalDpi="360" verticalDpi="360" orientation="landscape" scale="94" r:id="rId3"/>
  <headerFooter alignWithMargins="0">
    <oddFooter>&amp;L&amp;D&amp;R&amp;P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6"/>
  <sheetViews>
    <sheetView showGridLines="0" showRowColHeaders="0" zoomScaleSheetLayoutView="10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3" width="9.00390625" style="0" customWidth="1"/>
    <col min="4" max="6" width="10.421875" style="0" customWidth="1"/>
    <col min="7" max="7" width="10.57421875" style="0" customWidth="1"/>
    <col min="8" max="15" width="10.421875" style="0" customWidth="1"/>
    <col min="16" max="16" width="9.8515625" style="0" customWidth="1"/>
    <col min="17" max="17" width="9.140625" style="0" customWidth="1"/>
    <col min="18" max="18" width="10.421875" style="0" customWidth="1"/>
    <col min="19" max="19" width="10.28125" style="0" customWidth="1"/>
    <col min="20" max="20" width="10.140625" style="0" customWidth="1"/>
    <col min="21" max="22" width="10.28125" style="0" customWidth="1"/>
    <col min="23" max="23" width="10.00390625" style="0" customWidth="1"/>
    <col min="24" max="16384" width="9.140625" style="0" customWidth="1"/>
  </cols>
  <sheetData>
    <row r="1" spans="1:15" ht="18" customHeight="1">
      <c r="A1" s="50">
        <v>1</v>
      </c>
      <c r="B1" s="180">
        <f>INDICADORES!E29</f>
        <v>10990.72</v>
      </c>
      <c r="C1" s="181">
        <f>INDICADORES!F29</f>
        <v>8864.37</v>
      </c>
      <c r="D1" s="18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>
      <c r="A2" s="2"/>
      <c r="B2" s="205">
        <f>INDICADORES!E38</f>
        <v>497.15</v>
      </c>
      <c r="C2" s="205">
        <f>INDICADORES!F38</f>
        <v>327.85</v>
      </c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customHeight="1">
      <c r="A3" s="2"/>
      <c r="B3" s="19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" customHeight="1">
      <c r="A4" s="2"/>
      <c r="B4" s="17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2"/>
      <c r="B6" s="8" t="s">
        <v>45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">
      <c r="A7" s="2"/>
      <c r="B7" s="8"/>
      <c r="F7" s="1"/>
      <c r="G7" s="1"/>
      <c r="H7" s="176"/>
      <c r="I7" s="1"/>
      <c r="J7" s="1"/>
      <c r="K7" s="1"/>
      <c r="L7" s="1"/>
      <c r="M7" s="1"/>
      <c r="N7" s="1"/>
      <c r="O7" s="1"/>
    </row>
    <row r="8" spans="2:9" ht="12.75">
      <c r="B8" s="2"/>
      <c r="C8" s="3"/>
      <c r="D8" s="3"/>
      <c r="E8" s="49"/>
      <c r="F8" s="49"/>
      <c r="G8" s="1"/>
      <c r="H8" s="31"/>
      <c r="I8" s="1"/>
    </row>
    <row r="9" spans="2:13" ht="15">
      <c r="B9" s="289" t="s">
        <v>33</v>
      </c>
      <c r="C9" s="289"/>
      <c r="D9" s="289"/>
      <c r="E9" s="289"/>
      <c r="F9" s="289"/>
      <c r="G9" s="32"/>
      <c r="H9" s="31"/>
      <c r="I9" s="15"/>
      <c r="J9" s="15"/>
      <c r="K9" s="15"/>
      <c r="L9" s="15"/>
      <c r="M9" s="15"/>
    </row>
    <row r="10" spans="2:9" ht="12.75">
      <c r="B10" s="33"/>
      <c r="C10" s="24"/>
      <c r="D10" s="34"/>
      <c r="E10" s="35"/>
      <c r="F10" s="35"/>
      <c r="G10" s="32"/>
      <c r="H10" s="31"/>
      <c r="I10" s="1"/>
    </row>
    <row r="11" spans="2:9" ht="12.75">
      <c r="B11" s="33"/>
      <c r="C11" s="24"/>
      <c r="D11" s="34"/>
      <c r="E11" s="35"/>
      <c r="F11" s="35"/>
      <c r="G11" s="32"/>
      <c r="H11" s="31"/>
      <c r="I11" s="1"/>
    </row>
    <row r="12" spans="2:9" ht="12.75">
      <c r="B12" s="33"/>
      <c r="C12" s="24"/>
      <c r="D12" s="34"/>
      <c r="E12" s="35"/>
      <c r="F12" s="35"/>
      <c r="G12" s="32"/>
      <c r="H12" s="31"/>
      <c r="I12" s="1"/>
    </row>
    <row r="13" spans="2:9" ht="13.5" thickBot="1">
      <c r="B13" s="33"/>
      <c r="C13" s="24"/>
      <c r="D13" s="34"/>
      <c r="E13" s="35"/>
      <c r="F13" s="35"/>
      <c r="G13" s="168">
        <f>AñosInversion+AñosOperacion-1</f>
        <v>1</v>
      </c>
      <c r="H13" s="31"/>
      <c r="I13" s="1"/>
    </row>
    <row r="14" spans="2:9" ht="15.75" thickBot="1">
      <c r="B14" s="36" t="s">
        <v>170</v>
      </c>
      <c r="C14" s="33"/>
      <c r="D14" s="33"/>
      <c r="E14" s="33"/>
      <c r="F14" s="55">
        <v>1</v>
      </c>
      <c r="H14" s="1"/>
      <c r="I14" s="1"/>
    </row>
    <row r="15" spans="2:9" ht="15.75" thickBot="1">
      <c r="B15" s="36" t="s">
        <v>169</v>
      </c>
      <c r="C15" s="33"/>
      <c r="D15" s="33"/>
      <c r="E15" s="33"/>
      <c r="F15" s="55">
        <v>1</v>
      </c>
      <c r="I15" s="1"/>
    </row>
    <row r="16" spans="2:9" ht="15.75" thickBot="1">
      <c r="B16" s="36" t="s">
        <v>38</v>
      </c>
      <c r="C16" s="24"/>
      <c r="D16" s="34"/>
      <c r="E16" s="35"/>
      <c r="F16" s="55">
        <f ca="1">YEAR(NOW())</f>
        <v>2008</v>
      </c>
      <c r="I16" s="1"/>
    </row>
    <row r="17" spans="2:9" ht="15">
      <c r="B17" s="36"/>
      <c r="C17" s="24"/>
      <c r="D17" s="34"/>
      <c r="E17" s="35"/>
      <c r="F17" s="35"/>
      <c r="I17" s="1"/>
    </row>
    <row r="18" spans="2:9" ht="12.75">
      <c r="B18" s="227" t="s">
        <v>244</v>
      </c>
      <c r="C18" s="335" t="s">
        <v>223</v>
      </c>
      <c r="D18" s="335"/>
      <c r="E18" s="329" t="s">
        <v>243</v>
      </c>
      <c r="F18" s="329"/>
      <c r="G18" s="329"/>
      <c r="I18" s="1"/>
    </row>
    <row r="19" spans="2:9" ht="15">
      <c r="B19" s="36"/>
      <c r="C19" s="24"/>
      <c r="D19" s="34"/>
      <c r="E19" s="35"/>
      <c r="F19" s="35"/>
      <c r="G19" s="35"/>
      <c r="I19" s="1"/>
    </row>
    <row r="20" spans="4:9" ht="12.75">
      <c r="D20" s="34"/>
      <c r="E20" s="35"/>
      <c r="F20" s="404"/>
      <c r="G20" s="405"/>
      <c r="I20" s="1"/>
    </row>
    <row r="21" spans="2:9" ht="16.5" customHeight="1">
      <c r="B21" s="36" t="s">
        <v>240</v>
      </c>
      <c r="C21" s="24"/>
      <c r="D21" s="34"/>
      <c r="E21" s="35"/>
      <c r="F21" s="35"/>
      <c r="G21" s="35"/>
      <c r="I21" s="1"/>
    </row>
    <row r="22" spans="2:9" ht="15">
      <c r="B22" s="36"/>
      <c r="C22" s="24"/>
      <c r="D22" s="34"/>
      <c r="E22" s="35"/>
      <c r="F22" s="35"/>
      <c r="G22" s="35"/>
      <c r="I22" s="1"/>
    </row>
    <row r="23" spans="2:9" ht="15">
      <c r="B23" s="36"/>
      <c r="C23" s="24"/>
      <c r="D23" s="34"/>
      <c r="E23" s="35"/>
      <c r="F23" s="35"/>
      <c r="G23" s="35"/>
      <c r="I23" s="1"/>
    </row>
    <row r="24" spans="2:9" ht="15">
      <c r="B24" s="36"/>
      <c r="C24" s="24"/>
      <c r="D24" s="34"/>
      <c r="E24" s="35"/>
      <c r="F24" s="35"/>
      <c r="G24" s="35"/>
      <c r="I24" s="1"/>
    </row>
    <row r="25" spans="2:9" ht="15">
      <c r="B25" s="36" t="s">
        <v>53</v>
      </c>
      <c r="C25" s="24"/>
      <c r="D25" s="34"/>
      <c r="E25" s="35"/>
      <c r="F25" s="35"/>
      <c r="G25" s="35"/>
      <c r="I25" s="1"/>
    </row>
    <row r="26" spans="2:9" ht="15">
      <c r="B26" s="36"/>
      <c r="C26" s="24"/>
      <c r="D26" s="34"/>
      <c r="E26" s="35"/>
      <c r="F26" s="35"/>
      <c r="G26" s="35"/>
      <c r="I26" s="1"/>
    </row>
    <row r="27" spans="2:9" ht="15">
      <c r="B27" s="36"/>
      <c r="C27" s="24"/>
      <c r="D27" s="34"/>
      <c r="E27" s="35"/>
      <c r="F27" s="35"/>
      <c r="G27" s="35"/>
      <c r="I27" s="1"/>
    </row>
    <row r="28" spans="2:9" ht="15">
      <c r="B28" s="36"/>
      <c r="C28" s="24"/>
      <c r="D28" s="34"/>
      <c r="E28" s="35"/>
      <c r="F28" s="35"/>
      <c r="G28" s="35"/>
      <c r="I28" s="1"/>
    </row>
    <row r="29" spans="2:9" ht="15">
      <c r="B29" s="36" t="s">
        <v>82</v>
      </c>
      <c r="C29" s="24"/>
      <c r="D29" s="34"/>
      <c r="E29" s="35"/>
      <c r="F29" s="35"/>
      <c r="G29" s="35"/>
      <c r="I29" s="1"/>
    </row>
    <row r="30" spans="2:9" ht="15">
      <c r="B30" s="36"/>
      <c r="C30" s="24"/>
      <c r="D30" s="34"/>
      <c r="E30" s="35"/>
      <c r="F30" s="35"/>
      <c r="G30" s="35"/>
      <c r="I30" s="1"/>
    </row>
    <row r="31" spans="2:9" ht="15">
      <c r="B31" s="36"/>
      <c r="C31" s="24"/>
      <c r="D31" s="34"/>
      <c r="E31" s="35"/>
      <c r="F31" s="35"/>
      <c r="G31" s="35"/>
      <c r="I31" s="1"/>
    </row>
    <row r="32" spans="2:9" ht="15">
      <c r="B32" s="36"/>
      <c r="C32" s="24"/>
      <c r="D32" s="34"/>
      <c r="E32" s="35"/>
      <c r="F32" s="35"/>
      <c r="G32" s="35"/>
      <c r="I32" s="1"/>
    </row>
    <row r="33" spans="2:9" ht="15">
      <c r="B33" s="289" t="s">
        <v>54</v>
      </c>
      <c r="C33" s="289"/>
      <c r="D33" s="289"/>
      <c r="E33" s="289"/>
      <c r="F33" s="289"/>
      <c r="G33" s="289"/>
      <c r="H33" s="1"/>
      <c r="I33" s="1"/>
    </row>
    <row r="34" spans="2:9" ht="12.75">
      <c r="B34" s="52" t="s">
        <v>55</v>
      </c>
      <c r="C34" s="24"/>
      <c r="D34" s="34"/>
      <c r="E34" s="53"/>
      <c r="F34" s="25"/>
      <c r="G34" s="32"/>
      <c r="H34" s="1"/>
      <c r="I34" s="1"/>
    </row>
    <row r="35" spans="2:9" ht="12.75">
      <c r="B35" s="34"/>
      <c r="C35" s="34"/>
      <c r="D35" s="34"/>
      <c r="E35" s="337"/>
      <c r="F35" s="337"/>
      <c r="G35" s="32"/>
      <c r="H35" s="1"/>
      <c r="I35" s="1"/>
    </row>
    <row r="36" spans="2:9" ht="12.75">
      <c r="B36" s="34"/>
      <c r="C36" s="34"/>
      <c r="D36" s="34"/>
      <c r="E36" s="339"/>
      <c r="F36" s="339"/>
      <c r="G36" s="32"/>
      <c r="H36" s="1"/>
      <c r="I36" s="1"/>
    </row>
    <row r="37" spans="2:9" ht="12.75">
      <c r="B37" s="24"/>
      <c r="C37" s="24"/>
      <c r="D37" s="24"/>
      <c r="E37" s="24"/>
      <c r="F37" s="24"/>
      <c r="G37" s="32"/>
      <c r="H37" s="1"/>
      <c r="I37" s="1"/>
    </row>
    <row r="38" spans="2:9" ht="12.75">
      <c r="B38" s="34"/>
      <c r="C38" s="34"/>
      <c r="D38" s="34"/>
      <c r="E38" s="337"/>
      <c r="F38" s="337"/>
      <c r="G38" s="32"/>
      <c r="H38" s="1"/>
      <c r="I38" s="1"/>
    </row>
    <row r="39" spans="2:9" ht="15">
      <c r="B39" s="338" t="s">
        <v>56</v>
      </c>
      <c r="C39" s="338"/>
      <c r="D39" s="338"/>
      <c r="E39" s="338"/>
      <c r="F39" s="338"/>
      <c r="G39" s="338"/>
      <c r="H39" s="338"/>
      <c r="I39" s="1"/>
    </row>
    <row r="40" spans="2:9" ht="12.75">
      <c r="B40" s="52" t="s">
        <v>55</v>
      </c>
      <c r="C40" s="25"/>
      <c r="D40" s="54"/>
      <c r="E40" s="35"/>
      <c r="F40" s="25"/>
      <c r="G40" s="32"/>
      <c r="H40" s="1"/>
      <c r="I40" s="1"/>
    </row>
    <row r="41" spans="2:9" ht="12.75">
      <c r="B41" s="52"/>
      <c r="C41" s="25"/>
      <c r="D41" s="54"/>
      <c r="E41" s="35"/>
      <c r="F41" s="35"/>
      <c r="G41" s="32"/>
      <c r="H41" s="1"/>
      <c r="I41" s="1"/>
    </row>
    <row r="42" spans="2:9" ht="12.75">
      <c r="B42" s="52"/>
      <c r="C42" s="25"/>
      <c r="D42" s="54"/>
      <c r="E42" s="35"/>
      <c r="F42" s="35"/>
      <c r="G42" s="32"/>
      <c r="H42" s="1"/>
      <c r="I42" s="1"/>
    </row>
    <row r="43" spans="2:9" ht="12.75">
      <c r="B43" s="32"/>
      <c r="C43" s="32"/>
      <c r="D43" s="32"/>
      <c r="E43" s="32"/>
      <c r="F43" s="32"/>
      <c r="G43" s="32"/>
      <c r="H43" s="1"/>
      <c r="I43" s="1"/>
    </row>
    <row r="44" spans="2:9" ht="15">
      <c r="B44" s="36"/>
      <c r="C44" s="24"/>
      <c r="D44" s="34"/>
      <c r="E44" s="35"/>
      <c r="F44" s="35"/>
      <c r="I44" s="1"/>
    </row>
    <row r="45" spans="2:9" ht="12.75">
      <c r="B45" s="24"/>
      <c r="C45" s="33"/>
      <c r="D45" s="33"/>
      <c r="E45" s="33"/>
      <c r="F45" s="33"/>
      <c r="G45" s="32"/>
      <c r="H45" s="1"/>
      <c r="I45" s="1"/>
    </row>
    <row r="49" spans="1:15" ht="15.75" customHeight="1">
      <c r="A49" s="56"/>
      <c r="B49" s="60" t="s">
        <v>57</v>
      </c>
      <c r="C49" s="57"/>
      <c r="D49" s="57"/>
      <c r="E49" s="57"/>
      <c r="F49" s="57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56"/>
      <c r="B50" s="59" t="s">
        <v>70</v>
      </c>
      <c r="D50" s="3"/>
      <c r="E50" s="333" t="s">
        <v>224</v>
      </c>
      <c r="F50" s="333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56"/>
      <c r="B51" s="3"/>
      <c r="D51" s="3"/>
      <c r="E51" s="334"/>
      <c r="F51" s="334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56"/>
      <c r="B52" s="3"/>
      <c r="D52" s="3"/>
      <c r="E52" s="58"/>
      <c r="F52" s="58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56"/>
      <c r="B53" s="3"/>
      <c r="C53" s="3"/>
      <c r="D53" s="3"/>
      <c r="E53" s="58"/>
      <c r="F53" s="58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56"/>
      <c r="B54" s="59" t="s">
        <v>58</v>
      </c>
      <c r="C54" s="3"/>
      <c r="D54" s="3"/>
      <c r="E54" s="58"/>
      <c r="F54" s="58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6"/>
      <c r="B55" s="3"/>
      <c r="C55" s="3"/>
      <c r="D55" s="3"/>
      <c r="E55" s="58"/>
      <c r="F55" s="58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56"/>
      <c r="B56" s="3"/>
      <c r="C56" s="3"/>
      <c r="D56" s="3"/>
      <c r="E56" s="58"/>
      <c r="F56" s="58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56"/>
      <c r="B57" s="3"/>
      <c r="C57" s="3"/>
      <c r="D57" s="3"/>
      <c r="E57" s="58"/>
      <c r="F57" s="58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56"/>
      <c r="B58" s="3"/>
      <c r="C58" s="3"/>
      <c r="D58" s="3"/>
      <c r="E58" s="332"/>
      <c r="F58" s="332"/>
      <c r="G58" s="1"/>
      <c r="H58" s="1"/>
      <c r="I58" s="1"/>
      <c r="J58" s="1"/>
      <c r="K58" s="1"/>
      <c r="L58" s="1"/>
      <c r="M58" s="1"/>
      <c r="N58" s="1"/>
      <c r="O58" s="1"/>
    </row>
    <row r="59" ht="12.75" customHeight="1">
      <c r="B59" s="28"/>
    </row>
    <row r="60" ht="12.75" customHeight="1">
      <c r="B60" s="28"/>
    </row>
    <row r="61" ht="15.75" customHeight="1">
      <c r="B61" s="28" t="s">
        <v>59</v>
      </c>
    </row>
    <row r="62" ht="15.75" customHeight="1">
      <c r="B62" s="28"/>
    </row>
    <row r="63" ht="16.5" customHeight="1" thickBot="1">
      <c r="B63" s="25" t="s">
        <v>120</v>
      </c>
    </row>
    <row r="64" spans="2:9" ht="12.75" customHeight="1" thickBot="1">
      <c r="B64" s="408" t="s">
        <v>225</v>
      </c>
      <c r="C64" s="409"/>
      <c r="D64" s="408" t="s">
        <v>226</v>
      </c>
      <c r="E64" s="412"/>
      <c r="F64" s="225" t="s">
        <v>227</v>
      </c>
      <c r="G64" s="408" t="s">
        <v>60</v>
      </c>
      <c r="H64" s="409"/>
      <c r="I64" s="226" t="s">
        <v>61</v>
      </c>
    </row>
    <row r="65" spans="2:9" ht="12.75" customHeight="1">
      <c r="B65" s="413"/>
      <c r="C65" s="411"/>
      <c r="D65" s="410"/>
      <c r="E65" s="411"/>
      <c r="F65" s="222"/>
      <c r="G65" s="410"/>
      <c r="H65" s="411"/>
      <c r="I65" s="62"/>
    </row>
    <row r="66" spans="2:9" ht="12.75" customHeight="1">
      <c r="B66" s="363"/>
      <c r="C66" s="347"/>
      <c r="D66" s="346"/>
      <c r="E66" s="347"/>
      <c r="F66" s="223"/>
      <c r="G66" s="346"/>
      <c r="H66" s="347"/>
      <c r="I66" s="63"/>
    </row>
    <row r="67" spans="2:9" ht="12.75" customHeight="1">
      <c r="B67" s="363"/>
      <c r="C67" s="347"/>
      <c r="D67" s="346"/>
      <c r="E67" s="347"/>
      <c r="F67" s="223"/>
      <c r="G67" s="346"/>
      <c r="H67" s="347"/>
      <c r="I67" s="63"/>
    </row>
    <row r="68" spans="2:9" ht="12.75" customHeight="1">
      <c r="B68" s="363"/>
      <c r="C68" s="347"/>
      <c r="D68" s="346"/>
      <c r="E68" s="347"/>
      <c r="F68" s="223"/>
      <c r="G68" s="346"/>
      <c r="H68" s="347"/>
      <c r="I68" s="63"/>
    </row>
    <row r="69" spans="2:9" ht="12.75" customHeight="1">
      <c r="B69" s="363"/>
      <c r="C69" s="347"/>
      <c r="D69" s="346"/>
      <c r="E69" s="347"/>
      <c r="F69" s="223"/>
      <c r="G69" s="346"/>
      <c r="H69" s="347"/>
      <c r="I69" s="63"/>
    </row>
    <row r="70" spans="2:9" ht="12.75" customHeight="1">
      <c r="B70" s="363"/>
      <c r="C70" s="347"/>
      <c r="D70" s="346"/>
      <c r="E70" s="347"/>
      <c r="F70" s="223"/>
      <c r="G70" s="346"/>
      <c r="H70" s="347"/>
      <c r="I70" s="63"/>
    </row>
    <row r="71" spans="2:9" ht="12.75" customHeight="1" thickBot="1">
      <c r="B71" s="377"/>
      <c r="C71" s="407"/>
      <c r="D71" s="406"/>
      <c r="E71" s="407"/>
      <c r="F71" s="224"/>
      <c r="G71" s="406"/>
      <c r="H71" s="407"/>
      <c r="I71" s="64"/>
    </row>
    <row r="72" ht="12.75" customHeight="1"/>
    <row r="73" ht="12.75" customHeight="1"/>
    <row r="74" s="61" customFormat="1" ht="12.75" customHeight="1">
      <c r="B74" s="25" t="s">
        <v>230</v>
      </c>
    </row>
    <row r="75" ht="12.75" customHeight="1">
      <c r="B75" s="24"/>
    </row>
    <row r="76" ht="12.75" customHeight="1">
      <c r="B76" s="28"/>
    </row>
    <row r="77" ht="12.75" customHeight="1">
      <c r="B77" s="24"/>
    </row>
    <row r="78" ht="12.75" customHeight="1">
      <c r="B78" s="24"/>
    </row>
    <row r="79" ht="12.75" customHeight="1">
      <c r="B79" s="24"/>
    </row>
    <row r="80" ht="17.25" customHeight="1" thickBot="1">
      <c r="B80" s="25" t="s">
        <v>229</v>
      </c>
    </row>
    <row r="81" spans="2:10" ht="12.75" customHeight="1">
      <c r="B81" s="24"/>
      <c r="H81" s="414" t="s">
        <v>192</v>
      </c>
      <c r="J81" s="414" t="s">
        <v>228</v>
      </c>
    </row>
    <row r="82" spans="2:10" ht="12.75" customHeight="1" thickBot="1">
      <c r="B82" s="24"/>
      <c r="H82" s="415"/>
      <c r="J82" s="415"/>
    </row>
    <row r="83" spans="2:10" ht="12.75" customHeight="1">
      <c r="B83" s="24"/>
      <c r="H83" s="416"/>
      <c r="J83" s="416"/>
    </row>
    <row r="84" spans="2:10" ht="12.75" customHeight="1" thickBot="1">
      <c r="B84" s="28"/>
      <c r="H84" s="417"/>
      <c r="J84" s="417"/>
    </row>
    <row r="85" ht="12.75" customHeight="1"/>
    <row r="86" ht="12.75" customHeight="1"/>
    <row r="87" ht="15" customHeight="1">
      <c r="B87" s="25" t="s">
        <v>65</v>
      </c>
    </row>
    <row r="88" ht="15" customHeight="1">
      <c r="B88" s="28"/>
    </row>
    <row r="89" ht="15" customHeight="1">
      <c r="B89" s="28"/>
    </row>
    <row r="90" ht="15" customHeight="1">
      <c r="B90" s="28"/>
    </row>
    <row r="91" ht="15" customHeight="1">
      <c r="B91" s="28"/>
    </row>
    <row r="92" ht="15" customHeight="1">
      <c r="B92" s="28"/>
    </row>
    <row r="93" ht="12.75" customHeight="1" thickBot="1">
      <c r="B93" s="25" t="s">
        <v>81</v>
      </c>
    </row>
    <row r="94" spans="2:8" ht="12.75" customHeight="1" thickBot="1">
      <c r="B94" s="422" t="s">
        <v>66</v>
      </c>
      <c r="C94" s="423"/>
      <c r="D94" s="424"/>
      <c r="E94" s="284" t="s">
        <v>231</v>
      </c>
      <c r="F94" s="285"/>
      <c r="H94" s="414" t="s">
        <v>232</v>
      </c>
    </row>
    <row r="95" spans="2:8" ht="12.75" customHeight="1">
      <c r="B95" s="425"/>
      <c r="C95" s="426"/>
      <c r="D95" s="427"/>
      <c r="E95" s="286" t="s">
        <v>121</v>
      </c>
      <c r="F95" s="286" t="s">
        <v>122</v>
      </c>
      <c r="H95" s="418"/>
    </row>
    <row r="96" spans="2:8" ht="12.75" customHeight="1">
      <c r="B96" s="425"/>
      <c r="C96" s="426"/>
      <c r="D96" s="427"/>
      <c r="E96" s="287"/>
      <c r="F96" s="287"/>
      <c r="H96" s="418"/>
    </row>
    <row r="97" spans="2:8" ht="12.75" customHeight="1" thickBot="1">
      <c r="B97" s="428"/>
      <c r="C97" s="429"/>
      <c r="D97" s="430"/>
      <c r="E97" s="283"/>
      <c r="F97" s="283"/>
      <c r="H97" s="415"/>
    </row>
    <row r="98" spans="2:8" ht="12.75" customHeight="1">
      <c r="B98" s="431" t="s">
        <v>62</v>
      </c>
      <c r="C98" s="432"/>
      <c r="D98" s="432"/>
      <c r="E98" s="277"/>
      <c r="F98" s="277"/>
      <c r="H98" s="280">
        <f>F98-E98</f>
        <v>0</v>
      </c>
    </row>
    <row r="99" spans="2:8" ht="12.75" customHeight="1">
      <c r="B99" s="307" t="s">
        <v>63</v>
      </c>
      <c r="C99" s="308"/>
      <c r="D99" s="308"/>
      <c r="E99" s="278"/>
      <c r="F99" s="278"/>
      <c r="H99" s="280">
        <f>F99-E99</f>
        <v>0</v>
      </c>
    </row>
    <row r="100" spans="2:8" ht="12.75" customHeight="1">
      <c r="B100" s="307" t="s">
        <v>176</v>
      </c>
      <c r="C100" s="308"/>
      <c r="D100" s="308"/>
      <c r="E100" s="278"/>
      <c r="F100" s="278"/>
      <c r="H100" s="280">
        <f>F100-E100</f>
        <v>0</v>
      </c>
    </row>
    <row r="101" spans="2:8" ht="12.75" customHeight="1">
      <c r="B101" s="307" t="s">
        <v>233</v>
      </c>
      <c r="C101" s="308"/>
      <c r="D101" s="308"/>
      <c r="E101" s="278"/>
      <c r="F101" s="278"/>
      <c r="H101" s="280">
        <f>F101-E101</f>
        <v>0</v>
      </c>
    </row>
    <row r="102" spans="2:8" ht="12.75" customHeight="1" thickBot="1">
      <c r="B102" s="420" t="s">
        <v>64</v>
      </c>
      <c r="C102" s="421"/>
      <c r="D102" s="421"/>
      <c r="E102" s="279"/>
      <c r="F102" s="279"/>
      <c r="G102" s="51"/>
      <c r="H102" s="280">
        <f>F102-E102</f>
        <v>0</v>
      </c>
    </row>
    <row r="103" ht="12.75" customHeight="1" thickBot="1">
      <c r="H103" s="281">
        <f>SUM(H98:H102)</f>
        <v>0</v>
      </c>
    </row>
    <row r="104" ht="24" customHeight="1">
      <c r="B104" s="28" t="s">
        <v>34</v>
      </c>
    </row>
    <row r="105" ht="12.75" customHeight="1"/>
    <row r="106" spans="2:7" ht="12.75" customHeight="1" thickBot="1">
      <c r="B106" s="25" t="s">
        <v>67</v>
      </c>
      <c r="E106" s="5"/>
      <c r="F106" s="5"/>
      <c r="G106" s="5"/>
    </row>
    <row r="107" spans="2:9" ht="42.75" customHeight="1" thickBot="1">
      <c r="B107" s="340" t="s">
        <v>234</v>
      </c>
      <c r="C107" s="419"/>
      <c r="D107" s="162" t="s">
        <v>177</v>
      </c>
      <c r="E107" s="183" t="s">
        <v>207</v>
      </c>
      <c r="F107" s="162" t="s">
        <v>221</v>
      </c>
      <c r="G107" s="162" t="s">
        <v>178</v>
      </c>
      <c r="H107" s="336" t="s">
        <v>179</v>
      </c>
      <c r="I107" s="304"/>
    </row>
    <row r="108" spans="2:9" ht="12.75" customHeight="1">
      <c r="B108" s="433"/>
      <c r="C108" s="434"/>
      <c r="D108" s="185"/>
      <c r="E108" s="209"/>
      <c r="F108" s="276">
        <f aca="true" t="shared" si="0" ref="F108:F116">IF(E108&lt;&gt;"",D108/E108,"")</f>
      </c>
      <c r="G108" s="184"/>
      <c r="H108" s="290"/>
      <c r="I108" s="291"/>
    </row>
    <row r="109" spans="2:9" ht="12.75" customHeight="1">
      <c r="B109" s="299"/>
      <c r="C109" s="288"/>
      <c r="D109" s="186"/>
      <c r="E109" s="210"/>
      <c r="F109" s="276">
        <f t="shared" si="0"/>
      </c>
      <c r="G109" s="182"/>
      <c r="H109" s="292"/>
      <c r="I109" s="293"/>
    </row>
    <row r="110" spans="2:9" ht="12.75" customHeight="1">
      <c r="B110" s="299"/>
      <c r="C110" s="288"/>
      <c r="D110" s="186"/>
      <c r="E110" s="210"/>
      <c r="F110" s="276">
        <f t="shared" si="0"/>
      </c>
      <c r="G110" s="182"/>
      <c r="H110" s="292"/>
      <c r="I110" s="293"/>
    </row>
    <row r="111" spans="2:9" ht="12.75" customHeight="1">
      <c r="B111" s="299"/>
      <c r="C111" s="288"/>
      <c r="D111" s="186"/>
      <c r="E111" s="210"/>
      <c r="F111" s="276">
        <f>IF(E111&lt;&gt;"",D111/E111,"")</f>
      </c>
      <c r="G111" s="182"/>
      <c r="H111" s="292"/>
      <c r="I111" s="293"/>
    </row>
    <row r="112" spans="2:9" ht="12.75" customHeight="1">
      <c r="B112" s="299"/>
      <c r="C112" s="288"/>
      <c r="D112" s="186"/>
      <c r="E112" s="210"/>
      <c r="F112" s="276">
        <f t="shared" si="0"/>
      </c>
      <c r="G112" s="182"/>
      <c r="H112" s="292"/>
      <c r="I112" s="293"/>
    </row>
    <row r="113" spans="2:9" ht="12.75" customHeight="1">
      <c r="B113" s="299"/>
      <c r="C113" s="288"/>
      <c r="D113" s="186"/>
      <c r="E113" s="210"/>
      <c r="F113" s="276">
        <f t="shared" si="0"/>
      </c>
      <c r="G113" s="182"/>
      <c r="H113" s="292"/>
      <c r="I113" s="293"/>
    </row>
    <row r="114" spans="2:9" ht="12.75" customHeight="1">
      <c r="B114" s="299"/>
      <c r="C114" s="288"/>
      <c r="D114" s="186"/>
      <c r="E114" s="210"/>
      <c r="F114" s="276">
        <f t="shared" si="0"/>
      </c>
      <c r="G114" s="182"/>
      <c r="H114" s="292"/>
      <c r="I114" s="293"/>
    </row>
    <row r="115" spans="2:9" ht="12.75" customHeight="1">
      <c r="B115" s="299"/>
      <c r="C115" s="288"/>
      <c r="D115" s="186"/>
      <c r="E115" s="210"/>
      <c r="F115" s="276">
        <f t="shared" si="0"/>
      </c>
      <c r="G115" s="182"/>
      <c r="H115" s="292"/>
      <c r="I115" s="293"/>
    </row>
    <row r="116" spans="2:9" ht="12.75" customHeight="1">
      <c r="B116" s="299"/>
      <c r="C116" s="288"/>
      <c r="D116" s="186"/>
      <c r="E116" s="210"/>
      <c r="F116" s="276">
        <f t="shared" si="0"/>
      </c>
      <c r="G116" s="182"/>
      <c r="H116" s="292"/>
      <c r="I116" s="293"/>
    </row>
    <row r="117" spans="2:6" ht="12.75" customHeight="1" thickBot="1">
      <c r="B117" s="297" t="s">
        <v>149</v>
      </c>
      <c r="C117" s="298"/>
      <c r="D117" s="187">
        <f>SUM(D108:D116)</f>
        <v>0</v>
      </c>
      <c r="E117" s="189" t="s">
        <v>208</v>
      </c>
      <c r="F117" s="188">
        <f>SUM(F108:F116)</f>
        <v>0</v>
      </c>
    </row>
    <row r="118" ht="12.75" customHeight="1"/>
    <row r="119" ht="12.75" customHeight="1" thickBot="1">
      <c r="B119" s="25" t="s">
        <v>68</v>
      </c>
    </row>
    <row r="120" spans="2:10" ht="12.75" customHeight="1">
      <c r="B120" s="296" t="s">
        <v>69</v>
      </c>
      <c r="C120" s="294"/>
      <c r="D120" s="294"/>
      <c r="E120" s="294" t="s">
        <v>180</v>
      </c>
      <c r="F120" s="294"/>
      <c r="G120" s="294"/>
      <c r="H120" s="294"/>
      <c r="I120" s="294"/>
      <c r="J120" s="295"/>
    </row>
    <row r="121" spans="2:10" ht="12.75" customHeight="1">
      <c r="B121" s="307">
        <f>IF(B108&lt;&gt;"",B108,"")</f>
      </c>
      <c r="C121" s="308"/>
      <c r="D121" s="308"/>
      <c r="E121" s="330"/>
      <c r="F121" s="330"/>
      <c r="G121" s="330"/>
      <c r="H121" s="330"/>
      <c r="I121" s="330"/>
      <c r="J121" s="331"/>
    </row>
    <row r="122" spans="2:10" ht="12.75" customHeight="1">
      <c r="B122" s="307">
        <f aca="true" t="shared" si="1" ref="B122:B129">IF(B109&lt;&gt;"",B109,"")</f>
      </c>
      <c r="C122" s="308"/>
      <c r="D122" s="308"/>
      <c r="E122" s="330"/>
      <c r="F122" s="330"/>
      <c r="G122" s="330"/>
      <c r="H122" s="330"/>
      <c r="I122" s="330"/>
      <c r="J122" s="331"/>
    </row>
    <row r="123" spans="2:10" ht="12.75" customHeight="1">
      <c r="B123" s="307">
        <f t="shared" si="1"/>
      </c>
      <c r="C123" s="308"/>
      <c r="D123" s="308"/>
      <c r="E123" s="330"/>
      <c r="F123" s="330"/>
      <c r="G123" s="330"/>
      <c r="H123" s="330"/>
      <c r="I123" s="330"/>
      <c r="J123" s="331"/>
    </row>
    <row r="124" spans="2:10" ht="12.75" customHeight="1">
      <c r="B124" s="307">
        <f t="shared" si="1"/>
      </c>
      <c r="C124" s="308"/>
      <c r="D124" s="308"/>
      <c r="E124" s="330"/>
      <c r="F124" s="330"/>
      <c r="G124" s="330"/>
      <c r="H124" s="330"/>
      <c r="I124" s="330"/>
      <c r="J124" s="331"/>
    </row>
    <row r="125" spans="2:10" ht="12.75" customHeight="1">
      <c r="B125" s="307">
        <f t="shared" si="1"/>
      </c>
      <c r="C125" s="308"/>
      <c r="D125" s="308"/>
      <c r="E125" s="330"/>
      <c r="F125" s="330"/>
      <c r="G125" s="330"/>
      <c r="H125" s="330"/>
      <c r="I125" s="330"/>
      <c r="J125" s="331"/>
    </row>
    <row r="126" spans="2:10" ht="12.75" customHeight="1">
      <c r="B126" s="307">
        <f t="shared" si="1"/>
      </c>
      <c r="C126" s="308"/>
      <c r="D126" s="308"/>
      <c r="E126" s="330"/>
      <c r="F126" s="330"/>
      <c r="G126" s="330"/>
      <c r="H126" s="330"/>
      <c r="I126" s="330"/>
      <c r="J126" s="331"/>
    </row>
    <row r="127" spans="2:10" ht="12.75" customHeight="1">
      <c r="B127" s="307">
        <f t="shared" si="1"/>
      </c>
      <c r="C127" s="308"/>
      <c r="D127" s="308"/>
      <c r="E127" s="330"/>
      <c r="F127" s="330"/>
      <c r="G127" s="330"/>
      <c r="H127" s="330"/>
      <c r="I127" s="330"/>
      <c r="J127" s="331"/>
    </row>
    <row r="128" spans="2:10" ht="12.75" customHeight="1">
      <c r="B128" s="307">
        <f t="shared" si="1"/>
      </c>
      <c r="C128" s="308"/>
      <c r="D128" s="308"/>
      <c r="E128" s="330"/>
      <c r="F128" s="330"/>
      <c r="G128" s="330"/>
      <c r="H128" s="330"/>
      <c r="I128" s="330"/>
      <c r="J128" s="331"/>
    </row>
    <row r="129" spans="2:10" ht="12.75" customHeight="1" thickBot="1">
      <c r="B129" s="325">
        <f t="shared" si="1"/>
      </c>
      <c r="C129" s="326"/>
      <c r="D129" s="326"/>
      <c r="E129" s="355"/>
      <c r="F129" s="355"/>
      <c r="G129" s="355"/>
      <c r="H129" s="355"/>
      <c r="I129" s="355"/>
      <c r="J129" s="356"/>
    </row>
    <row r="130" spans="2:10" ht="12.75" customHeight="1">
      <c r="B130" s="111"/>
      <c r="C130" s="111"/>
      <c r="D130" s="111"/>
      <c r="E130" s="112"/>
      <c r="F130" s="112"/>
      <c r="G130" s="112"/>
      <c r="H130" s="113"/>
      <c r="I130" s="113"/>
      <c r="J130" s="113"/>
    </row>
    <row r="131" ht="12.75" customHeight="1" thickBot="1">
      <c r="B131" s="25" t="s">
        <v>71</v>
      </c>
    </row>
    <row r="132" spans="2:10" ht="12.75" customHeight="1">
      <c r="B132" s="296" t="s">
        <v>69</v>
      </c>
      <c r="C132" s="294"/>
      <c r="D132" s="294"/>
      <c r="E132" s="294" t="s">
        <v>123</v>
      </c>
      <c r="F132" s="294"/>
      <c r="G132" s="294"/>
      <c r="H132" s="294"/>
      <c r="I132" s="294"/>
      <c r="J132" s="295"/>
    </row>
    <row r="133" spans="2:10" ht="12.75" customHeight="1">
      <c r="B133" s="307">
        <f>IF(B108&lt;&gt;"",B108,"")</f>
      </c>
      <c r="C133" s="308"/>
      <c r="D133" s="308"/>
      <c r="E133" s="312"/>
      <c r="F133" s="312"/>
      <c r="G133" s="312"/>
      <c r="H133" s="312"/>
      <c r="I133" s="312"/>
      <c r="J133" s="313"/>
    </row>
    <row r="134" spans="2:10" ht="12.75" customHeight="1">
      <c r="B134" s="307">
        <f aca="true" t="shared" si="2" ref="B134:B141">IF(B109&lt;&gt;"",B109,"")</f>
      </c>
      <c r="C134" s="308"/>
      <c r="D134" s="308"/>
      <c r="E134" s="312"/>
      <c r="F134" s="312"/>
      <c r="G134" s="312"/>
      <c r="H134" s="312"/>
      <c r="I134" s="312"/>
      <c r="J134" s="313"/>
    </row>
    <row r="135" spans="2:10" ht="12.75" customHeight="1">
      <c r="B135" s="307">
        <f t="shared" si="2"/>
      </c>
      <c r="C135" s="308"/>
      <c r="D135" s="308"/>
      <c r="E135" s="312"/>
      <c r="F135" s="312"/>
      <c r="G135" s="312"/>
      <c r="H135" s="312"/>
      <c r="I135" s="312"/>
      <c r="J135" s="313"/>
    </row>
    <row r="136" spans="2:10" ht="12.75" customHeight="1">
      <c r="B136" s="307">
        <f t="shared" si="2"/>
      </c>
      <c r="C136" s="308"/>
      <c r="D136" s="308"/>
      <c r="E136" s="312"/>
      <c r="F136" s="312"/>
      <c r="G136" s="312"/>
      <c r="H136" s="312"/>
      <c r="I136" s="312"/>
      <c r="J136" s="313"/>
    </row>
    <row r="137" spans="2:10" ht="12.75" customHeight="1">
      <c r="B137" s="307">
        <f t="shared" si="2"/>
      </c>
      <c r="C137" s="308"/>
      <c r="D137" s="308"/>
      <c r="E137" s="312"/>
      <c r="F137" s="312"/>
      <c r="G137" s="312"/>
      <c r="H137" s="312"/>
      <c r="I137" s="312"/>
      <c r="J137" s="313"/>
    </row>
    <row r="138" spans="2:10" ht="12.75" customHeight="1">
      <c r="B138" s="307">
        <f t="shared" si="2"/>
      </c>
      <c r="C138" s="308"/>
      <c r="D138" s="308"/>
      <c r="E138" s="312"/>
      <c r="F138" s="312"/>
      <c r="G138" s="312"/>
      <c r="H138" s="312"/>
      <c r="I138" s="312"/>
      <c r="J138" s="313"/>
    </row>
    <row r="139" spans="2:10" ht="12.75" customHeight="1">
      <c r="B139" s="307">
        <f t="shared" si="2"/>
      </c>
      <c r="C139" s="308"/>
      <c r="D139" s="308"/>
      <c r="E139" s="312"/>
      <c r="F139" s="312"/>
      <c r="G139" s="312"/>
      <c r="H139" s="312"/>
      <c r="I139" s="312"/>
      <c r="J139" s="313"/>
    </row>
    <row r="140" spans="2:10" ht="12.75" customHeight="1">
      <c r="B140" s="307">
        <f t="shared" si="2"/>
      </c>
      <c r="C140" s="308"/>
      <c r="D140" s="308"/>
      <c r="E140" s="312"/>
      <c r="F140" s="312"/>
      <c r="G140" s="312"/>
      <c r="H140" s="312"/>
      <c r="I140" s="312"/>
      <c r="J140" s="313"/>
    </row>
    <row r="141" spans="2:10" ht="12.75" customHeight="1" thickBot="1">
      <c r="B141" s="325">
        <f t="shared" si="2"/>
      </c>
      <c r="C141" s="326"/>
      <c r="D141" s="326"/>
      <c r="E141" s="327"/>
      <c r="F141" s="327"/>
      <c r="G141" s="327"/>
      <c r="H141" s="327"/>
      <c r="I141" s="327"/>
      <c r="J141" s="328"/>
    </row>
    <row r="142" spans="2:10" ht="12.75" customHeight="1">
      <c r="B142" s="111"/>
      <c r="C142" s="111"/>
      <c r="D142" s="111"/>
      <c r="E142" s="112"/>
      <c r="F142" s="112"/>
      <c r="G142" s="112"/>
      <c r="H142" s="112"/>
      <c r="I142" s="112"/>
      <c r="J142" s="112"/>
    </row>
    <row r="143" spans="2:12" ht="18" customHeight="1">
      <c r="B143" s="8" t="s">
        <v>245</v>
      </c>
      <c r="C143" s="65"/>
      <c r="D143" s="65"/>
      <c r="E143" s="66"/>
      <c r="H143" s="353" t="s">
        <v>246</v>
      </c>
      <c r="I143" s="353"/>
      <c r="J143" s="353"/>
      <c r="K143" s="228"/>
      <c r="L143" s="14"/>
    </row>
    <row r="144" spans="2:12" ht="18.75" thickBot="1">
      <c r="B144" s="8" t="s">
        <v>286</v>
      </c>
      <c r="C144" s="65"/>
      <c r="D144" s="65"/>
      <c r="E144" s="66"/>
      <c r="F144" s="229"/>
      <c r="G144" s="229"/>
      <c r="H144" s="353"/>
      <c r="I144" s="353"/>
      <c r="J144" s="354"/>
      <c r="K144" s="230"/>
      <c r="L144" s="231">
        <v>0</v>
      </c>
    </row>
    <row r="145" spans="2:15" ht="13.5" customHeight="1">
      <c r="B145" s="314" t="s">
        <v>247</v>
      </c>
      <c r="C145" s="315"/>
      <c r="D145" s="309" t="s">
        <v>248</v>
      </c>
      <c r="E145" s="310"/>
      <c r="F145" s="310"/>
      <c r="G145" s="310"/>
      <c r="H145" s="311"/>
      <c r="I145" s="320" t="s">
        <v>249</v>
      </c>
      <c r="J145" s="321"/>
      <c r="K145" s="321"/>
      <c r="L145" s="321"/>
      <c r="M145" s="321"/>
      <c r="N145" s="321"/>
      <c r="O145" s="322"/>
    </row>
    <row r="146" spans="2:15" ht="13.5" customHeight="1">
      <c r="B146" s="316"/>
      <c r="C146" s="317"/>
      <c r="D146" s="323" t="s">
        <v>250</v>
      </c>
      <c r="E146" s="437" t="s">
        <v>251</v>
      </c>
      <c r="F146" s="437" t="s">
        <v>194</v>
      </c>
      <c r="G146" s="323" t="s">
        <v>124</v>
      </c>
      <c r="H146" s="342" t="s">
        <v>175</v>
      </c>
      <c r="I146" s="344" t="s">
        <v>171</v>
      </c>
      <c r="J146" s="342" t="s">
        <v>172</v>
      </c>
      <c r="K146" s="342" t="s">
        <v>193</v>
      </c>
      <c r="L146" s="342" t="s">
        <v>252</v>
      </c>
      <c r="M146" s="342" t="s">
        <v>253</v>
      </c>
      <c r="N146" s="342" t="s">
        <v>254</v>
      </c>
      <c r="O146" s="435" t="s">
        <v>255</v>
      </c>
    </row>
    <row r="147" spans="2:15" ht="29.25" customHeight="1">
      <c r="B147" s="318"/>
      <c r="C147" s="319"/>
      <c r="D147" s="324"/>
      <c r="E147" s="438"/>
      <c r="F147" s="438"/>
      <c r="G147" s="324"/>
      <c r="H147" s="343"/>
      <c r="I147" s="345"/>
      <c r="J147" s="343"/>
      <c r="K147" s="343"/>
      <c r="L147" s="343"/>
      <c r="M147" s="343"/>
      <c r="N147" s="343"/>
      <c r="O147" s="436"/>
    </row>
    <row r="148" spans="2:15" ht="12.75">
      <c r="B148" s="403"/>
      <c r="C148" s="312"/>
      <c r="D148" s="43"/>
      <c r="E148" s="43"/>
      <c r="F148" s="232"/>
      <c r="G148" s="169"/>
      <c r="H148" s="233">
        <f>(D148*E148)*(1-F148)*G148</f>
        <v>0</v>
      </c>
      <c r="I148" s="234"/>
      <c r="J148" s="235"/>
      <c r="K148" s="235"/>
      <c r="L148" s="235"/>
      <c r="M148" s="235"/>
      <c r="N148" s="236"/>
      <c r="O148" s="233">
        <f>SUM(I148:N148)</f>
        <v>0</v>
      </c>
    </row>
    <row r="149" spans="2:15" ht="13.5" thickBot="1">
      <c r="B149" s="439" t="s">
        <v>3</v>
      </c>
      <c r="C149" s="440"/>
      <c r="D149" s="440"/>
      <c r="E149" s="440"/>
      <c r="F149" s="440"/>
      <c r="G149" s="440"/>
      <c r="H149" s="237">
        <f>SUM(H147:H148)</f>
        <v>0</v>
      </c>
      <c r="I149" s="237">
        <f aca="true" t="shared" si="3" ref="I149:N149">SUM(I147:I148)</f>
        <v>0</v>
      </c>
      <c r="J149" s="237">
        <f t="shared" si="3"/>
        <v>0</v>
      </c>
      <c r="K149" s="237">
        <f t="shared" si="3"/>
        <v>0</v>
      </c>
      <c r="L149" s="237">
        <f t="shared" si="3"/>
        <v>0</v>
      </c>
      <c r="M149" s="237">
        <f t="shared" si="3"/>
        <v>0</v>
      </c>
      <c r="N149" s="237">
        <f t="shared" si="3"/>
        <v>0</v>
      </c>
      <c r="O149" s="238">
        <f>SUM(I149:N149)</f>
        <v>0</v>
      </c>
    </row>
    <row r="150" spans="7:10" ht="18.75" customHeight="1">
      <c r="G150" s="240"/>
      <c r="I150" s="441" t="s">
        <v>256</v>
      </c>
      <c r="J150" s="441"/>
    </row>
    <row r="151" spans="2:10" ht="18.75" thickBot="1">
      <c r="B151" s="8" t="s">
        <v>257</v>
      </c>
      <c r="H151" s="230"/>
      <c r="I151" s="354"/>
      <c r="J151" s="354"/>
    </row>
    <row r="152" spans="2:15" ht="13.5" customHeight="1">
      <c r="B152" s="314" t="s">
        <v>258</v>
      </c>
      <c r="C152" s="315"/>
      <c r="D152" s="309" t="s">
        <v>248</v>
      </c>
      <c r="E152" s="310"/>
      <c r="F152" s="310"/>
      <c r="G152" s="310"/>
      <c r="H152" s="311"/>
      <c r="I152" s="320" t="s">
        <v>249</v>
      </c>
      <c r="J152" s="321"/>
      <c r="K152" s="321"/>
      <c r="L152" s="321"/>
      <c r="M152" s="321"/>
      <c r="N152" s="321"/>
      <c r="O152" s="322"/>
    </row>
    <row r="153" spans="2:15" ht="12.75" customHeight="1">
      <c r="B153" s="316"/>
      <c r="C153" s="317"/>
      <c r="D153" s="323" t="s">
        <v>259</v>
      </c>
      <c r="E153" s="437" t="s">
        <v>260</v>
      </c>
      <c r="F153" s="437" t="s">
        <v>261</v>
      </c>
      <c r="G153" s="323" t="s">
        <v>262</v>
      </c>
      <c r="H153" s="342" t="s">
        <v>175</v>
      </c>
      <c r="I153" s="344" t="s">
        <v>171</v>
      </c>
      <c r="J153" s="342" t="s">
        <v>172</v>
      </c>
      <c r="K153" s="342" t="s">
        <v>193</v>
      </c>
      <c r="L153" s="342" t="s">
        <v>252</v>
      </c>
      <c r="M153" s="342" t="s">
        <v>253</v>
      </c>
      <c r="N153" s="342" t="s">
        <v>254</v>
      </c>
      <c r="O153" s="435" t="s">
        <v>255</v>
      </c>
    </row>
    <row r="154" spans="2:15" ht="30.75" customHeight="1">
      <c r="B154" s="318"/>
      <c r="C154" s="319"/>
      <c r="D154" s="324"/>
      <c r="E154" s="438"/>
      <c r="F154" s="438"/>
      <c r="G154" s="324"/>
      <c r="H154" s="343"/>
      <c r="I154" s="345"/>
      <c r="J154" s="343"/>
      <c r="K154" s="343"/>
      <c r="L154" s="343"/>
      <c r="M154" s="343"/>
      <c r="N154" s="343"/>
      <c r="O154" s="436"/>
    </row>
    <row r="155" spans="2:15" ht="12.75">
      <c r="B155" s="363"/>
      <c r="C155" s="364"/>
      <c r="D155" s="241"/>
      <c r="E155" s="242"/>
      <c r="F155" s="243"/>
      <c r="G155" s="241"/>
      <c r="H155" s="233">
        <f>D155*(1-E155)*F155</f>
        <v>0</v>
      </c>
      <c r="I155" s="244"/>
      <c r="J155" s="243"/>
      <c r="K155" s="243"/>
      <c r="L155" s="243"/>
      <c r="M155" s="243"/>
      <c r="N155" s="245"/>
      <c r="O155" s="233">
        <f>SUM(I155:N155)</f>
        <v>0</v>
      </c>
    </row>
    <row r="156" spans="2:15" ht="13.5" thickBot="1">
      <c r="B156" s="442" t="s">
        <v>3</v>
      </c>
      <c r="C156" s="443"/>
      <c r="D156" s="443"/>
      <c r="E156" s="443"/>
      <c r="F156" s="443"/>
      <c r="G156" s="443"/>
      <c r="H156" s="237">
        <f>SUM(H154:H155)</f>
        <v>0</v>
      </c>
      <c r="I156" s="237">
        <f aca="true" t="shared" si="4" ref="I156:N156">SUM(I154:I155)</f>
        <v>0</v>
      </c>
      <c r="J156" s="237">
        <f t="shared" si="4"/>
        <v>0</v>
      </c>
      <c r="K156" s="237">
        <f t="shared" si="4"/>
        <v>0</v>
      </c>
      <c r="L156" s="237">
        <f t="shared" si="4"/>
        <v>0</v>
      </c>
      <c r="M156" s="237">
        <f t="shared" si="4"/>
        <v>0</v>
      </c>
      <c r="N156" s="237">
        <f t="shared" si="4"/>
        <v>0</v>
      </c>
      <c r="O156" s="238">
        <f>SUM(I156:N156)</f>
        <v>0</v>
      </c>
    </row>
    <row r="157" spans="8:10" ht="12.75" customHeight="1">
      <c r="H157" s="353" t="s">
        <v>263</v>
      </c>
      <c r="I157" s="353"/>
      <c r="J157" s="353"/>
    </row>
    <row r="158" spans="2:10" ht="24.75" customHeight="1" thickBot="1">
      <c r="B158" s="8" t="s">
        <v>264</v>
      </c>
      <c r="H158" s="354"/>
      <c r="I158" s="354"/>
      <c r="J158" s="354"/>
    </row>
    <row r="159" spans="2:15" ht="13.5" customHeight="1">
      <c r="B159" s="314" t="s">
        <v>265</v>
      </c>
      <c r="C159" s="315"/>
      <c r="D159" s="309" t="s">
        <v>248</v>
      </c>
      <c r="E159" s="310"/>
      <c r="F159" s="310"/>
      <c r="G159" s="310"/>
      <c r="H159" s="311"/>
      <c r="I159" s="320" t="s">
        <v>249</v>
      </c>
      <c r="J159" s="321"/>
      <c r="K159" s="321"/>
      <c r="L159" s="321"/>
      <c r="M159" s="321"/>
      <c r="N159" s="321"/>
      <c r="O159" s="322"/>
    </row>
    <row r="160" spans="2:15" ht="12.75" customHeight="1">
      <c r="B160" s="316"/>
      <c r="C160" s="317"/>
      <c r="D160" s="323" t="s">
        <v>266</v>
      </c>
      <c r="E160" s="437" t="s">
        <v>267</v>
      </c>
      <c r="F160" s="437" t="s">
        <v>268</v>
      </c>
      <c r="G160" s="444" t="s">
        <v>269</v>
      </c>
      <c r="H160" s="342" t="s">
        <v>175</v>
      </c>
      <c r="I160" s="344" t="s">
        <v>171</v>
      </c>
      <c r="J160" s="342" t="s">
        <v>172</v>
      </c>
      <c r="K160" s="342" t="s">
        <v>193</v>
      </c>
      <c r="L160" s="342" t="s">
        <v>252</v>
      </c>
      <c r="M160" s="342" t="s">
        <v>253</v>
      </c>
      <c r="N160" s="342" t="s">
        <v>254</v>
      </c>
      <c r="O160" s="435" t="s">
        <v>255</v>
      </c>
    </row>
    <row r="161" spans="2:15" ht="25.5" customHeight="1">
      <c r="B161" s="318"/>
      <c r="C161" s="319"/>
      <c r="D161" s="324"/>
      <c r="E161" s="438"/>
      <c r="F161" s="438"/>
      <c r="G161" s="438"/>
      <c r="H161" s="342"/>
      <c r="I161" s="345"/>
      <c r="J161" s="343"/>
      <c r="K161" s="343"/>
      <c r="L161" s="343"/>
      <c r="M161" s="343"/>
      <c r="N161" s="343"/>
      <c r="O161" s="436"/>
    </row>
    <row r="162" spans="2:15" ht="12.75">
      <c r="B162" s="363"/>
      <c r="C162" s="364"/>
      <c r="D162" s="246"/>
      <c r="E162" s="243"/>
      <c r="F162" s="242"/>
      <c r="G162" s="247"/>
      <c r="H162" s="233">
        <f>E162*(1-F162)*G162</f>
        <v>0</v>
      </c>
      <c r="I162" s="244"/>
      <c r="J162" s="243"/>
      <c r="K162" s="243"/>
      <c r="L162" s="243"/>
      <c r="M162" s="243"/>
      <c r="N162" s="245"/>
      <c r="O162" s="233">
        <f>SUM(I162:N162)</f>
        <v>0</v>
      </c>
    </row>
    <row r="163" spans="2:15" ht="13.5" thickBot="1">
      <c r="B163" s="442" t="s">
        <v>3</v>
      </c>
      <c r="C163" s="443"/>
      <c r="D163" s="443"/>
      <c r="E163" s="443"/>
      <c r="F163" s="443"/>
      <c r="G163" s="443"/>
      <c r="H163" s="237">
        <f>SUM(H161:H162)</f>
        <v>0</v>
      </c>
      <c r="I163" s="237">
        <f aca="true" t="shared" si="5" ref="I163:N163">SUM(I161:I162)</f>
        <v>0</v>
      </c>
      <c r="J163" s="237">
        <f t="shared" si="5"/>
        <v>0</v>
      </c>
      <c r="K163" s="237">
        <f t="shared" si="5"/>
        <v>0</v>
      </c>
      <c r="L163" s="237">
        <f t="shared" si="5"/>
        <v>0</v>
      </c>
      <c r="M163" s="237">
        <f t="shared" si="5"/>
        <v>0</v>
      </c>
      <c r="N163" s="237">
        <f t="shared" si="5"/>
        <v>0</v>
      </c>
      <c r="O163" s="238">
        <f>SUM(I163:N163)</f>
        <v>0</v>
      </c>
    </row>
    <row r="164" spans="8:10" ht="12.75" customHeight="1">
      <c r="H164" s="248"/>
      <c r="I164" s="248"/>
      <c r="J164" s="248"/>
    </row>
    <row r="165" spans="2:10" ht="24.75" customHeight="1" thickBot="1">
      <c r="B165" s="8" t="s">
        <v>270</v>
      </c>
      <c r="H165" s="230"/>
      <c r="I165" s="230"/>
      <c r="J165" s="230"/>
    </row>
    <row r="166" spans="2:15" ht="13.5" customHeight="1">
      <c r="B166" s="314" t="s">
        <v>271</v>
      </c>
      <c r="C166" s="315"/>
      <c r="D166" s="309" t="s">
        <v>248</v>
      </c>
      <c r="E166" s="310"/>
      <c r="F166" s="310"/>
      <c r="G166" s="310"/>
      <c r="H166" s="311"/>
      <c r="I166" s="320" t="s">
        <v>249</v>
      </c>
      <c r="J166" s="321"/>
      <c r="K166" s="321"/>
      <c r="L166" s="321"/>
      <c r="M166" s="321"/>
      <c r="N166" s="321"/>
      <c r="O166" s="322"/>
    </row>
    <row r="167" spans="2:15" ht="12.75" customHeight="1">
      <c r="B167" s="316"/>
      <c r="C167" s="317"/>
      <c r="D167" s="323" t="s">
        <v>272</v>
      </c>
      <c r="E167" s="437" t="s">
        <v>267</v>
      </c>
      <c r="F167" s="437" t="s">
        <v>273</v>
      </c>
      <c r="G167" s="444" t="s">
        <v>269</v>
      </c>
      <c r="H167" s="342" t="s">
        <v>175</v>
      </c>
      <c r="I167" s="344" t="s">
        <v>171</v>
      </c>
      <c r="J167" s="342" t="s">
        <v>172</v>
      </c>
      <c r="K167" s="342" t="s">
        <v>193</v>
      </c>
      <c r="L167" s="342" t="s">
        <v>252</v>
      </c>
      <c r="M167" s="342" t="s">
        <v>253</v>
      </c>
      <c r="N167" s="342" t="s">
        <v>254</v>
      </c>
      <c r="O167" s="435" t="s">
        <v>255</v>
      </c>
    </row>
    <row r="168" spans="2:15" ht="25.5" customHeight="1">
      <c r="B168" s="318"/>
      <c r="C168" s="319"/>
      <c r="D168" s="324"/>
      <c r="E168" s="438"/>
      <c r="F168" s="438"/>
      <c r="G168" s="438"/>
      <c r="H168" s="342"/>
      <c r="I168" s="345"/>
      <c r="J168" s="343"/>
      <c r="K168" s="343"/>
      <c r="L168" s="343"/>
      <c r="M168" s="343"/>
      <c r="N168" s="343"/>
      <c r="O168" s="436"/>
    </row>
    <row r="169" spans="2:15" ht="12.75">
      <c r="B169" s="363"/>
      <c r="C169" s="364"/>
      <c r="D169" s="246"/>
      <c r="E169" s="243"/>
      <c r="F169" s="242"/>
      <c r="G169" s="247"/>
      <c r="H169" s="233">
        <f>E169*(1-F169)*G169</f>
        <v>0</v>
      </c>
      <c r="I169" s="244"/>
      <c r="J169" s="243"/>
      <c r="K169" s="243"/>
      <c r="L169" s="243"/>
      <c r="M169" s="243"/>
      <c r="N169" s="245"/>
      <c r="O169" s="233">
        <f>SUM(I169:N169)</f>
        <v>0</v>
      </c>
    </row>
    <row r="170" spans="2:15" ht="13.5" thickBot="1">
      <c r="B170" s="442" t="s">
        <v>3</v>
      </c>
      <c r="C170" s="443"/>
      <c r="D170" s="443"/>
      <c r="E170" s="443"/>
      <c r="F170" s="443"/>
      <c r="G170" s="443"/>
      <c r="H170" s="237">
        <f>SUM(H168:H169)</f>
        <v>0</v>
      </c>
      <c r="I170" s="237">
        <f aca="true" t="shared" si="6" ref="I170:N170">SUM(I168:I169)</f>
        <v>0</v>
      </c>
      <c r="J170" s="237">
        <f t="shared" si="6"/>
        <v>0</v>
      </c>
      <c r="K170" s="237">
        <f t="shared" si="6"/>
        <v>0</v>
      </c>
      <c r="L170" s="237">
        <f t="shared" si="6"/>
        <v>0</v>
      </c>
      <c r="M170" s="237">
        <f t="shared" si="6"/>
        <v>0</v>
      </c>
      <c r="N170" s="237">
        <f t="shared" si="6"/>
        <v>0</v>
      </c>
      <c r="O170" s="238">
        <f>SUM(I170:N170)</f>
        <v>0</v>
      </c>
    </row>
    <row r="172" spans="2:12" ht="18.75" thickBot="1">
      <c r="B172" s="282" t="s">
        <v>298</v>
      </c>
      <c r="C172" s="65"/>
      <c r="D172" s="65"/>
      <c r="E172" s="66"/>
      <c r="F172" s="229"/>
      <c r="G172" s="229"/>
      <c r="K172" s="230"/>
      <c r="L172" s="249"/>
    </row>
    <row r="173" spans="2:15" ht="13.5" customHeight="1">
      <c r="B173" s="314" t="s">
        <v>247</v>
      </c>
      <c r="C173" s="315"/>
      <c r="D173" s="309" t="s">
        <v>248</v>
      </c>
      <c r="E173" s="310"/>
      <c r="F173" s="310"/>
      <c r="G173" s="310"/>
      <c r="H173" s="311"/>
      <c r="I173" s="320" t="s">
        <v>249</v>
      </c>
      <c r="J173" s="321"/>
      <c r="K173" s="321"/>
      <c r="L173" s="321"/>
      <c r="M173" s="321"/>
      <c r="N173" s="321"/>
      <c r="O173" s="322"/>
    </row>
    <row r="174" spans="2:15" ht="13.5" customHeight="1">
      <c r="B174" s="316"/>
      <c r="C174" s="317"/>
      <c r="D174" s="323" t="s">
        <v>250</v>
      </c>
      <c r="E174" s="437" t="s">
        <v>251</v>
      </c>
      <c r="F174" s="437" t="s">
        <v>194</v>
      </c>
      <c r="G174" s="323" t="s">
        <v>124</v>
      </c>
      <c r="H174" s="342" t="s">
        <v>175</v>
      </c>
      <c r="I174" s="344" t="s">
        <v>171</v>
      </c>
      <c r="J174" s="342" t="s">
        <v>172</v>
      </c>
      <c r="K174" s="342" t="s">
        <v>193</v>
      </c>
      <c r="L174" s="342" t="s">
        <v>252</v>
      </c>
      <c r="M174" s="342" t="s">
        <v>253</v>
      </c>
      <c r="N174" s="342" t="s">
        <v>254</v>
      </c>
      <c r="O174" s="435" t="s">
        <v>255</v>
      </c>
    </row>
    <row r="175" spans="2:15" ht="29.25" customHeight="1">
      <c r="B175" s="318"/>
      <c r="C175" s="319"/>
      <c r="D175" s="324"/>
      <c r="E175" s="438"/>
      <c r="F175" s="438"/>
      <c r="G175" s="324"/>
      <c r="H175" s="343"/>
      <c r="I175" s="345"/>
      <c r="J175" s="343"/>
      <c r="K175" s="343"/>
      <c r="L175" s="343"/>
      <c r="M175" s="343"/>
      <c r="N175" s="343"/>
      <c r="O175" s="436"/>
    </row>
    <row r="176" spans="2:31" ht="12.75">
      <c r="B176" s="445">
        <f>IF(B148&lt;&gt;"",B148,"")</f>
      </c>
      <c r="C176" s="446"/>
      <c r="D176" s="250"/>
      <c r="E176" s="250"/>
      <c r="F176" s="251"/>
      <c r="G176" s="169"/>
      <c r="H176" s="252">
        <f>(D176*E176)*(1-F176)*G176</f>
        <v>0</v>
      </c>
      <c r="I176" s="253"/>
      <c r="J176" s="243"/>
      <c r="K176" s="243"/>
      <c r="L176" s="243"/>
      <c r="M176" s="243"/>
      <c r="N176" s="245"/>
      <c r="O176" s="233">
        <f>SUM(I176:N176)</f>
        <v>0</v>
      </c>
      <c r="AE176" s="254"/>
    </row>
    <row r="177" spans="2:31" ht="13.5" thickBot="1">
      <c r="B177" s="447" t="s">
        <v>3</v>
      </c>
      <c r="C177" s="448"/>
      <c r="D177" s="443"/>
      <c r="E177" s="443"/>
      <c r="F177" s="443"/>
      <c r="G177" s="443"/>
      <c r="H177" s="237">
        <f>SUM(H175:H176)</f>
        <v>0</v>
      </c>
      <c r="I177" s="237">
        <f aca="true" t="shared" si="7" ref="I177:N177">SUM(I175:I176)</f>
        <v>0</v>
      </c>
      <c r="J177" s="237">
        <f t="shared" si="7"/>
        <v>0</v>
      </c>
      <c r="K177" s="237">
        <f t="shared" si="7"/>
        <v>0</v>
      </c>
      <c r="L177" s="237">
        <f t="shared" si="7"/>
        <v>0</v>
      </c>
      <c r="M177" s="237">
        <f t="shared" si="7"/>
        <v>0</v>
      </c>
      <c r="N177" s="237">
        <f t="shared" si="7"/>
        <v>0</v>
      </c>
      <c r="O177" s="238">
        <f>SUM(I177:N177)</f>
        <v>0</v>
      </c>
      <c r="AE177" s="254"/>
    </row>
    <row r="179" ht="18.75" thickBot="1">
      <c r="B179" s="8" t="s">
        <v>274</v>
      </c>
    </row>
    <row r="180" spans="2:15" ht="13.5" customHeight="1">
      <c r="B180" s="314" t="s">
        <v>258</v>
      </c>
      <c r="C180" s="315"/>
      <c r="D180" s="309" t="s">
        <v>248</v>
      </c>
      <c r="E180" s="310"/>
      <c r="F180" s="310"/>
      <c r="G180" s="310"/>
      <c r="H180" s="311"/>
      <c r="I180" s="320" t="s">
        <v>249</v>
      </c>
      <c r="J180" s="321"/>
      <c r="K180" s="321"/>
      <c r="L180" s="321"/>
      <c r="M180" s="321"/>
      <c r="N180" s="321"/>
      <c r="O180" s="322"/>
    </row>
    <row r="181" spans="2:15" ht="12.75" customHeight="1">
      <c r="B181" s="316"/>
      <c r="C181" s="317"/>
      <c r="D181" s="323" t="s">
        <v>259</v>
      </c>
      <c r="E181" s="437" t="s">
        <v>260</v>
      </c>
      <c r="F181" s="437" t="s">
        <v>261</v>
      </c>
      <c r="G181" s="323" t="s">
        <v>262</v>
      </c>
      <c r="H181" s="342" t="s">
        <v>175</v>
      </c>
      <c r="I181" s="344" t="s">
        <v>171</v>
      </c>
      <c r="J181" s="342" t="s">
        <v>172</v>
      </c>
      <c r="K181" s="342" t="s">
        <v>193</v>
      </c>
      <c r="L181" s="342" t="s">
        <v>252</v>
      </c>
      <c r="M181" s="342" t="s">
        <v>253</v>
      </c>
      <c r="N181" s="342" t="s">
        <v>254</v>
      </c>
      <c r="O181" s="435" t="s">
        <v>255</v>
      </c>
    </row>
    <row r="182" spans="2:15" ht="30" customHeight="1">
      <c r="B182" s="318"/>
      <c r="C182" s="319"/>
      <c r="D182" s="324"/>
      <c r="E182" s="438"/>
      <c r="F182" s="438"/>
      <c r="G182" s="324"/>
      <c r="H182" s="343"/>
      <c r="I182" s="345"/>
      <c r="J182" s="343"/>
      <c r="K182" s="343"/>
      <c r="L182" s="343"/>
      <c r="M182" s="343"/>
      <c r="N182" s="343"/>
      <c r="O182" s="436"/>
    </row>
    <row r="183" spans="2:31" ht="12.75">
      <c r="B183" s="445">
        <f>IF(B155&lt;&gt;"",B155,"")</f>
      </c>
      <c r="C183" s="446"/>
      <c r="D183" s="241"/>
      <c r="E183" s="242"/>
      <c r="F183" s="243"/>
      <c r="G183" s="241"/>
      <c r="H183" s="252">
        <f>D183*(1-E183)*F183</f>
        <v>0</v>
      </c>
      <c r="I183" s="244"/>
      <c r="J183" s="243"/>
      <c r="K183" s="243"/>
      <c r="L183" s="243"/>
      <c r="M183" s="243"/>
      <c r="N183" s="245"/>
      <c r="O183" s="233">
        <f>SUM(I183:N183)</f>
        <v>0</v>
      </c>
      <c r="AE183" s="254"/>
    </row>
    <row r="184" spans="2:15" ht="13.5" thickBot="1">
      <c r="B184" s="442" t="s">
        <v>3</v>
      </c>
      <c r="C184" s="443"/>
      <c r="D184" s="443"/>
      <c r="E184" s="443"/>
      <c r="F184" s="443"/>
      <c r="G184" s="449"/>
      <c r="H184" s="255">
        <f>SUM(H182:H183)</f>
        <v>0</v>
      </c>
      <c r="I184" s="255">
        <f aca="true" t="shared" si="8" ref="I184:N184">SUM(I182:I183)</f>
        <v>0</v>
      </c>
      <c r="J184" s="255">
        <f t="shared" si="8"/>
        <v>0</v>
      </c>
      <c r="K184" s="255">
        <f t="shared" si="8"/>
        <v>0</v>
      </c>
      <c r="L184" s="255">
        <f t="shared" si="8"/>
        <v>0</v>
      </c>
      <c r="M184" s="255">
        <f t="shared" si="8"/>
        <v>0</v>
      </c>
      <c r="N184" s="255">
        <f t="shared" si="8"/>
        <v>0</v>
      </c>
      <c r="O184" s="238">
        <f>SUM(I184:N184)</f>
        <v>0</v>
      </c>
    </row>
    <row r="186" ht="18.75" thickBot="1">
      <c r="B186" s="8" t="s">
        <v>275</v>
      </c>
    </row>
    <row r="187" spans="2:15" ht="13.5" customHeight="1">
      <c r="B187" s="314" t="s">
        <v>265</v>
      </c>
      <c r="C187" s="315"/>
      <c r="D187" s="309" t="s">
        <v>248</v>
      </c>
      <c r="E187" s="310"/>
      <c r="F187" s="310"/>
      <c r="G187" s="310"/>
      <c r="H187" s="311"/>
      <c r="I187" s="320" t="s">
        <v>249</v>
      </c>
      <c r="J187" s="321"/>
      <c r="K187" s="321"/>
      <c r="L187" s="321"/>
      <c r="M187" s="321"/>
      <c r="N187" s="321"/>
      <c r="O187" s="322"/>
    </row>
    <row r="188" spans="2:15" ht="12.75" customHeight="1">
      <c r="B188" s="316"/>
      <c r="C188" s="317"/>
      <c r="D188" s="323" t="s">
        <v>266</v>
      </c>
      <c r="E188" s="437" t="s">
        <v>267</v>
      </c>
      <c r="F188" s="437" t="s">
        <v>268</v>
      </c>
      <c r="G188" s="323" t="s">
        <v>269</v>
      </c>
      <c r="H188" s="342" t="s">
        <v>175</v>
      </c>
      <c r="I188" s="344" t="s">
        <v>171</v>
      </c>
      <c r="J188" s="342" t="s">
        <v>172</v>
      </c>
      <c r="K188" s="342" t="s">
        <v>193</v>
      </c>
      <c r="L188" s="342" t="s">
        <v>252</v>
      </c>
      <c r="M188" s="342" t="s">
        <v>253</v>
      </c>
      <c r="N188" s="342" t="s">
        <v>254</v>
      </c>
      <c r="O188" s="435" t="s">
        <v>255</v>
      </c>
    </row>
    <row r="189" spans="2:15" ht="25.5" customHeight="1">
      <c r="B189" s="318"/>
      <c r="C189" s="319"/>
      <c r="D189" s="324"/>
      <c r="E189" s="438"/>
      <c r="F189" s="438"/>
      <c r="G189" s="324"/>
      <c r="H189" s="343"/>
      <c r="I189" s="345"/>
      <c r="J189" s="343"/>
      <c r="K189" s="343"/>
      <c r="L189" s="343"/>
      <c r="M189" s="343"/>
      <c r="N189" s="343"/>
      <c r="O189" s="436"/>
    </row>
    <row r="190" spans="2:15" ht="12.75">
      <c r="B190" s="445">
        <f>IF(B162&lt;&gt;"",B162,"")</f>
      </c>
      <c r="C190" s="446"/>
      <c r="D190" s="268">
        <f>IF(D162&lt;&gt;"",D162,"")</f>
      </c>
      <c r="E190" s="243"/>
      <c r="F190" s="242"/>
      <c r="G190" s="243"/>
      <c r="H190" s="252">
        <f>E190*(1-F190)*G190</f>
        <v>0</v>
      </c>
      <c r="I190" s="244"/>
      <c r="J190" s="243"/>
      <c r="K190" s="243"/>
      <c r="L190" s="243"/>
      <c r="M190" s="243"/>
      <c r="N190" s="245"/>
      <c r="O190" s="233">
        <f>SUM(I190:N190)</f>
        <v>0</v>
      </c>
    </row>
    <row r="191" spans="2:15" ht="13.5" thickBot="1">
      <c r="B191" s="442" t="s">
        <v>3</v>
      </c>
      <c r="C191" s="443"/>
      <c r="D191" s="443"/>
      <c r="E191" s="443"/>
      <c r="F191" s="443"/>
      <c r="G191" s="449"/>
      <c r="H191" s="255">
        <f>SUM(H189:H190)</f>
        <v>0</v>
      </c>
      <c r="I191" s="255">
        <f aca="true" t="shared" si="9" ref="I191:N191">SUM(I189:I190)</f>
        <v>0</v>
      </c>
      <c r="J191" s="255">
        <f t="shared" si="9"/>
        <v>0</v>
      </c>
      <c r="K191" s="255">
        <f t="shared" si="9"/>
        <v>0</v>
      </c>
      <c r="L191" s="255">
        <f t="shared" si="9"/>
        <v>0</v>
      </c>
      <c r="M191" s="255">
        <f t="shared" si="9"/>
        <v>0</v>
      </c>
      <c r="N191" s="255">
        <f t="shared" si="9"/>
        <v>0</v>
      </c>
      <c r="O191" s="238">
        <f>SUM(I191:N191)</f>
        <v>0</v>
      </c>
    </row>
    <row r="193" ht="18.75" thickBot="1">
      <c r="B193" s="8" t="s">
        <v>276</v>
      </c>
    </row>
    <row r="194" spans="2:23" ht="13.5" customHeight="1">
      <c r="B194" s="314" t="s">
        <v>271</v>
      </c>
      <c r="C194" s="315"/>
      <c r="D194" s="309" t="s">
        <v>248</v>
      </c>
      <c r="E194" s="310"/>
      <c r="F194" s="310"/>
      <c r="G194" s="310"/>
      <c r="H194" s="311"/>
      <c r="I194" s="320" t="s">
        <v>249</v>
      </c>
      <c r="J194" s="321"/>
      <c r="K194" s="321"/>
      <c r="L194" s="321"/>
      <c r="M194" s="321"/>
      <c r="N194" s="321"/>
      <c r="O194" s="322"/>
      <c r="Q194" s="450" t="s">
        <v>277</v>
      </c>
      <c r="R194" s="305" t="s">
        <v>171</v>
      </c>
      <c r="S194" s="305" t="s">
        <v>279</v>
      </c>
      <c r="T194" s="305" t="s">
        <v>280</v>
      </c>
      <c r="U194" s="305" t="s">
        <v>281</v>
      </c>
      <c r="V194" s="305" t="s">
        <v>282</v>
      </c>
      <c r="W194" s="305" t="s">
        <v>283</v>
      </c>
    </row>
    <row r="195" spans="2:23" ht="12.75" customHeight="1">
      <c r="B195" s="316"/>
      <c r="C195" s="317"/>
      <c r="D195" s="323" t="s">
        <v>272</v>
      </c>
      <c r="E195" s="437" t="s">
        <v>267</v>
      </c>
      <c r="F195" s="437" t="s">
        <v>273</v>
      </c>
      <c r="G195" s="323" t="s">
        <v>269</v>
      </c>
      <c r="H195" s="342" t="s">
        <v>175</v>
      </c>
      <c r="I195" s="344" t="s">
        <v>171</v>
      </c>
      <c r="J195" s="342" t="s">
        <v>172</v>
      </c>
      <c r="K195" s="342" t="s">
        <v>193</v>
      </c>
      <c r="L195" s="342" t="s">
        <v>252</v>
      </c>
      <c r="M195" s="342" t="s">
        <v>253</v>
      </c>
      <c r="N195" s="342" t="s">
        <v>254</v>
      </c>
      <c r="O195" s="435" t="s">
        <v>255</v>
      </c>
      <c r="Q195" s="451"/>
      <c r="R195" s="306"/>
      <c r="S195" s="306"/>
      <c r="T195" s="306"/>
      <c r="U195" s="306"/>
      <c r="V195" s="306"/>
      <c r="W195" s="306"/>
    </row>
    <row r="196" spans="2:23" ht="25.5" customHeight="1" thickBot="1">
      <c r="B196" s="318"/>
      <c r="C196" s="319"/>
      <c r="D196" s="324"/>
      <c r="E196" s="438"/>
      <c r="F196" s="438"/>
      <c r="G196" s="324"/>
      <c r="H196" s="343"/>
      <c r="I196" s="345"/>
      <c r="J196" s="343"/>
      <c r="K196" s="343"/>
      <c r="L196" s="343"/>
      <c r="M196" s="343"/>
      <c r="N196" s="343"/>
      <c r="O196" s="436"/>
      <c r="Q196" s="239">
        <f aca="true" t="shared" si="10" ref="Q196:W196">H177+H184+H191+H198-H149-H156-H163-H170</f>
        <v>0</v>
      </c>
      <c r="R196" s="237">
        <f t="shared" si="10"/>
        <v>0</v>
      </c>
      <c r="S196" s="237">
        <f t="shared" si="10"/>
        <v>0</v>
      </c>
      <c r="T196" s="237">
        <f t="shared" si="10"/>
        <v>0</v>
      </c>
      <c r="U196" s="237">
        <f t="shared" si="10"/>
        <v>0</v>
      </c>
      <c r="V196" s="237">
        <f t="shared" si="10"/>
        <v>0</v>
      </c>
      <c r="W196" s="237">
        <f t="shared" si="10"/>
        <v>0</v>
      </c>
    </row>
    <row r="197" spans="2:15" ht="12.75">
      <c r="B197" s="445">
        <f>IF(B169&lt;&gt;"",B169,"")</f>
      </c>
      <c r="C197" s="446"/>
      <c r="D197" s="268">
        <f>IF(D169&lt;&gt;"",D169,"")</f>
      </c>
      <c r="E197" s="243"/>
      <c r="F197" s="242"/>
      <c r="G197" s="243"/>
      <c r="H197" s="252">
        <f>E197*(1-F197)*G197</f>
        <v>0</v>
      </c>
      <c r="I197" s="244"/>
      <c r="J197" s="243"/>
      <c r="K197" s="243"/>
      <c r="L197" s="243"/>
      <c r="M197" s="243"/>
      <c r="N197" s="245"/>
      <c r="O197" s="233">
        <f>SUM(I197:N197)</f>
        <v>0</v>
      </c>
    </row>
    <row r="198" spans="2:15" ht="13.5" thickBot="1">
      <c r="B198" s="442" t="s">
        <v>3</v>
      </c>
      <c r="C198" s="443"/>
      <c r="D198" s="443"/>
      <c r="E198" s="443"/>
      <c r="F198" s="443"/>
      <c r="G198" s="449"/>
      <c r="H198" s="255">
        <f>SUM(H196:H197)</f>
        <v>0</v>
      </c>
      <c r="I198" s="255">
        <f aca="true" t="shared" si="11" ref="I198:N198">SUM(I196:I197)</f>
        <v>0</v>
      </c>
      <c r="J198" s="255">
        <f t="shared" si="11"/>
        <v>0</v>
      </c>
      <c r="K198" s="255">
        <f t="shared" si="11"/>
        <v>0</v>
      </c>
      <c r="L198" s="255">
        <f t="shared" si="11"/>
        <v>0</v>
      </c>
      <c r="M198" s="255">
        <f t="shared" si="11"/>
        <v>0</v>
      </c>
      <c r="N198" s="255">
        <f t="shared" si="11"/>
        <v>0</v>
      </c>
      <c r="O198" s="238">
        <f>SUM(I198:N198)</f>
        <v>0</v>
      </c>
    </row>
    <row r="200" spans="2:11" ht="25.5" customHeight="1" thickBot="1">
      <c r="B200" s="401" t="s">
        <v>72</v>
      </c>
      <c r="C200" s="402"/>
      <c r="D200" s="402"/>
      <c r="E200" s="402"/>
      <c r="F200" s="402"/>
      <c r="G200" s="402"/>
      <c r="H200" s="113"/>
      <c r="I200" s="113"/>
      <c r="J200" s="113"/>
      <c r="K200" s="113"/>
    </row>
    <row r="201" spans="2:11" ht="28.5" customHeight="1" thickBot="1">
      <c r="B201" s="398"/>
      <c r="C201" s="399"/>
      <c r="D201" s="400"/>
      <c r="E201" s="340" t="s">
        <v>125</v>
      </c>
      <c r="F201" s="341"/>
      <c r="G201" s="304"/>
      <c r="H201" s="340" t="s">
        <v>126</v>
      </c>
      <c r="I201" s="341"/>
      <c r="J201" s="341"/>
      <c r="K201" s="304"/>
    </row>
    <row r="202" spans="2:11" ht="12.75">
      <c r="B202" s="392" t="s">
        <v>235</v>
      </c>
      <c r="C202" s="393"/>
      <c r="D202" s="394"/>
      <c r="E202" s="389"/>
      <c r="F202" s="390"/>
      <c r="G202" s="391"/>
      <c r="H202" s="87"/>
      <c r="I202" s="88"/>
      <c r="J202" s="88"/>
      <c r="K202" s="89"/>
    </row>
    <row r="203" spans="2:11" ht="12.75">
      <c r="B203" s="383"/>
      <c r="C203" s="384"/>
      <c r="D203" s="385"/>
      <c r="E203" s="403"/>
      <c r="F203" s="312"/>
      <c r="G203" s="313"/>
      <c r="H203" s="90"/>
      <c r="I203" s="66"/>
      <c r="J203" s="66"/>
      <c r="K203" s="91"/>
    </row>
    <row r="204" spans="2:11" ht="12.75">
      <c r="B204" s="395"/>
      <c r="C204" s="396"/>
      <c r="D204" s="397"/>
      <c r="E204" s="403"/>
      <c r="F204" s="312"/>
      <c r="G204" s="313"/>
      <c r="H204" s="92"/>
      <c r="I204" s="93"/>
      <c r="J204" s="93"/>
      <c r="K204" s="94"/>
    </row>
    <row r="205" spans="2:11" ht="12.75">
      <c r="B205" s="380" t="s">
        <v>236</v>
      </c>
      <c r="C205" s="381"/>
      <c r="D205" s="382"/>
      <c r="E205" s="363"/>
      <c r="F205" s="364"/>
      <c r="G205" s="365"/>
      <c r="H205" s="95"/>
      <c r="I205" s="96"/>
      <c r="J205" s="96"/>
      <c r="K205" s="97"/>
    </row>
    <row r="206" spans="2:11" ht="12.75">
      <c r="B206" s="383"/>
      <c r="C206" s="384"/>
      <c r="D206" s="385"/>
      <c r="E206" s="363"/>
      <c r="F206" s="364"/>
      <c r="G206" s="365"/>
      <c r="H206" s="90"/>
      <c r="I206" s="66"/>
      <c r="J206" s="66"/>
      <c r="K206" s="91"/>
    </row>
    <row r="207" spans="2:11" ht="13.5" thickBot="1">
      <c r="B207" s="386"/>
      <c r="C207" s="387"/>
      <c r="D207" s="388"/>
      <c r="E207" s="377"/>
      <c r="F207" s="378"/>
      <c r="G207" s="379"/>
      <c r="H207" s="98"/>
      <c r="I207" s="99"/>
      <c r="J207" s="99"/>
      <c r="K207" s="100"/>
    </row>
    <row r="209" ht="12.75">
      <c r="B209" s="24"/>
    </row>
    <row r="210" ht="15">
      <c r="B210" s="28" t="s">
        <v>21</v>
      </c>
    </row>
    <row r="218" spans="1:11" ht="12.75">
      <c r="A218" s="113"/>
      <c r="B218" s="113"/>
      <c r="C218" s="114"/>
      <c r="D218" s="114"/>
      <c r="E218" s="114"/>
      <c r="F218" s="114"/>
      <c r="G218" s="114"/>
      <c r="H218" s="114"/>
      <c r="I218" s="114"/>
      <c r="J218" s="24"/>
      <c r="K218" s="24"/>
    </row>
    <row r="219" spans="1:11" ht="12.75">
      <c r="A219" s="113"/>
      <c r="B219" s="113"/>
      <c r="C219" s="114"/>
      <c r="D219" s="114"/>
      <c r="E219" s="114"/>
      <c r="F219" s="114"/>
      <c r="G219" s="114"/>
      <c r="H219" s="114"/>
      <c r="I219" s="114"/>
      <c r="J219" s="24"/>
      <c r="K219" s="24"/>
    </row>
    <row r="220" spans="1:11" ht="12.75">
      <c r="A220" s="113"/>
      <c r="B220" s="113"/>
      <c r="C220" s="114"/>
      <c r="D220" s="114"/>
      <c r="E220" s="114"/>
      <c r="F220" s="114"/>
      <c r="G220" s="114"/>
      <c r="H220" s="114"/>
      <c r="I220" s="114"/>
      <c r="J220" s="24"/>
      <c r="K220" s="24"/>
    </row>
    <row r="221" spans="1:11" ht="12.75">
      <c r="A221" s="113"/>
      <c r="B221" s="115" t="s">
        <v>35</v>
      </c>
      <c r="C221" s="114"/>
      <c r="D221" s="114"/>
      <c r="E221" s="114"/>
      <c r="F221" s="114"/>
      <c r="G221" s="114"/>
      <c r="H221" s="114"/>
      <c r="I221" s="114"/>
      <c r="J221" s="24"/>
      <c r="K221" s="24"/>
    </row>
    <row r="222" spans="2:11" ht="12.75">
      <c r="B222" s="27"/>
      <c r="C222" s="24"/>
      <c r="D222" s="24"/>
      <c r="E222" s="24"/>
      <c r="F222" s="24"/>
      <c r="G222" s="24"/>
      <c r="H222" s="24"/>
      <c r="I222" s="24"/>
      <c r="J222" s="24"/>
      <c r="K222" s="24"/>
    </row>
    <row r="223" spans="2:11" ht="12.75">
      <c r="B223" s="27"/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2:11" ht="12.75">
      <c r="B224" s="38"/>
      <c r="C224" s="24"/>
      <c r="D224" s="24"/>
      <c r="E224" s="24"/>
      <c r="F224" s="24"/>
      <c r="G224" s="24"/>
      <c r="H224" s="24"/>
      <c r="I224" s="24"/>
      <c r="J224" s="24"/>
      <c r="K224" s="24"/>
    </row>
    <row r="225" spans="2:11" ht="12.75">
      <c r="B225" s="25" t="s">
        <v>50</v>
      </c>
      <c r="C225" s="24"/>
      <c r="D225" s="24"/>
      <c r="E225" s="24"/>
      <c r="F225" s="24"/>
      <c r="G225" s="24"/>
      <c r="H225" s="24"/>
      <c r="I225" s="24"/>
      <c r="J225" s="24"/>
      <c r="K225" s="24"/>
    </row>
    <row r="226" spans="2:11" ht="12.75">
      <c r="B226" s="37"/>
      <c r="C226" s="24"/>
      <c r="D226" s="24"/>
      <c r="E226" s="24"/>
      <c r="F226" s="24"/>
      <c r="G226" s="24"/>
      <c r="H226" s="24"/>
      <c r="I226" s="24"/>
      <c r="J226" s="24"/>
      <c r="K226" s="24"/>
    </row>
    <row r="227" spans="2:11" ht="12.75">
      <c r="B227" s="37"/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2:11" ht="12.75">
      <c r="B228" s="37"/>
      <c r="C228" s="24"/>
      <c r="D228" s="24"/>
      <c r="E228" s="24"/>
      <c r="F228" s="24"/>
      <c r="G228" s="24"/>
      <c r="H228" s="24"/>
      <c r="I228" s="24"/>
      <c r="J228" s="24"/>
      <c r="K228" s="24"/>
    </row>
    <row r="229" spans="2:11" ht="12.75">
      <c r="B229" s="37"/>
      <c r="C229" s="24"/>
      <c r="D229" s="24"/>
      <c r="E229" s="24"/>
      <c r="F229" s="24"/>
      <c r="G229" s="24"/>
      <c r="H229" s="24"/>
      <c r="I229" s="24"/>
      <c r="J229" s="24"/>
      <c r="K229" s="24"/>
    </row>
    <row r="230" spans="2:11" ht="12.75">
      <c r="B230" s="37"/>
      <c r="C230" s="24"/>
      <c r="D230" s="24"/>
      <c r="E230" s="24"/>
      <c r="F230" s="24"/>
      <c r="G230" s="24"/>
      <c r="H230" s="24"/>
      <c r="I230" s="24"/>
      <c r="J230" s="24"/>
      <c r="K230" s="24"/>
    </row>
    <row r="231" spans="2:11" ht="12.75">
      <c r="B231" s="25" t="s">
        <v>36</v>
      </c>
      <c r="C231" s="24"/>
      <c r="D231" s="24"/>
      <c r="E231" s="24"/>
      <c r="F231" s="24"/>
      <c r="G231" s="24"/>
      <c r="H231" s="24"/>
      <c r="I231" s="24"/>
      <c r="J231" s="24"/>
      <c r="K231" s="24"/>
    </row>
    <row r="232" spans="2:11" ht="12.75">
      <c r="B232" s="27"/>
      <c r="C232" s="24"/>
      <c r="D232" s="24"/>
      <c r="E232" s="24"/>
      <c r="F232" s="24"/>
      <c r="G232" s="24"/>
      <c r="H232" s="24"/>
      <c r="I232" s="24"/>
      <c r="J232" s="24"/>
      <c r="K232" s="24"/>
    </row>
    <row r="233" spans="2:11" ht="12.75">
      <c r="B233" s="27"/>
      <c r="C233" s="24"/>
      <c r="D233" s="24"/>
      <c r="E233" s="24"/>
      <c r="F233" s="24"/>
      <c r="G233" s="24"/>
      <c r="H233" s="24"/>
      <c r="I233" s="24"/>
      <c r="J233" s="24"/>
      <c r="K233" s="24"/>
    </row>
    <row r="234" spans="2:11" ht="12.75">
      <c r="B234" s="27"/>
      <c r="C234" s="24"/>
      <c r="D234" s="24"/>
      <c r="E234" s="24"/>
      <c r="F234" s="24"/>
      <c r="G234" s="24"/>
      <c r="H234" s="24"/>
      <c r="I234" s="24"/>
      <c r="J234" s="24"/>
      <c r="K234" s="24"/>
    </row>
    <row r="235" spans="2:11" ht="12.75">
      <c r="B235" s="27"/>
      <c r="C235" s="24"/>
      <c r="D235" s="24"/>
      <c r="E235" s="24"/>
      <c r="F235" s="24"/>
      <c r="G235" s="24"/>
      <c r="H235" s="24"/>
      <c r="I235" s="24"/>
      <c r="J235" s="24"/>
      <c r="K235" s="24"/>
    </row>
    <row r="236" spans="2:11" ht="12.75">
      <c r="B236" s="27"/>
      <c r="C236" s="24"/>
      <c r="D236" s="24"/>
      <c r="E236" s="24"/>
      <c r="F236" s="24"/>
      <c r="G236" s="24"/>
      <c r="H236" s="24"/>
      <c r="I236" s="24"/>
      <c r="J236" s="24"/>
      <c r="K236" s="24"/>
    </row>
    <row r="237" spans="2:11" ht="12.75">
      <c r="B237" s="25" t="s">
        <v>37</v>
      </c>
      <c r="C237" s="24"/>
      <c r="D237" s="24"/>
      <c r="E237" s="24"/>
      <c r="F237" s="24"/>
      <c r="G237" s="24"/>
      <c r="H237" s="24"/>
      <c r="I237" s="24"/>
      <c r="J237" s="24"/>
      <c r="K237" s="24"/>
    </row>
    <row r="238" spans="2:11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</row>
    <row r="239" spans="2:11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</row>
    <row r="240" ht="12.75">
      <c r="B240" s="24"/>
    </row>
    <row r="241" spans="2:4" ht="12.75">
      <c r="B241" s="24"/>
      <c r="D241" t="b">
        <v>0</v>
      </c>
    </row>
    <row r="242" ht="12.75">
      <c r="B242" s="24"/>
    </row>
    <row r="247" ht="18">
      <c r="B247" s="8" t="s">
        <v>167</v>
      </c>
    </row>
    <row r="248" spans="2:11" ht="38.25" customHeight="1">
      <c r="B248" s="371" t="s">
        <v>76</v>
      </c>
      <c r="C248" s="372"/>
      <c r="D248" s="361" t="s">
        <v>83</v>
      </c>
      <c r="E248" s="367" t="s">
        <v>84</v>
      </c>
      <c r="F248" s="367" t="s">
        <v>85</v>
      </c>
      <c r="G248" s="369" t="s">
        <v>86</v>
      </c>
      <c r="H248" s="366" t="s">
        <v>87</v>
      </c>
      <c r="I248" s="366"/>
      <c r="J248" s="74"/>
      <c r="K248" s="359" t="s">
        <v>88</v>
      </c>
    </row>
    <row r="249" spans="2:11" ht="12.75">
      <c r="B249" s="373"/>
      <c r="C249" s="374"/>
      <c r="D249" s="362"/>
      <c r="E249" s="368"/>
      <c r="F249" s="368"/>
      <c r="G249" s="370"/>
      <c r="H249" s="79" t="s">
        <v>89</v>
      </c>
      <c r="I249" s="80" t="s">
        <v>90</v>
      </c>
      <c r="J249" s="74"/>
      <c r="K249" s="360"/>
    </row>
    <row r="250" spans="2:11" ht="15" customHeight="1">
      <c r="B250" s="375" t="s">
        <v>91</v>
      </c>
      <c r="C250" s="376"/>
      <c r="D250" s="116" t="b">
        <v>0</v>
      </c>
      <c r="E250" s="116" t="b">
        <v>0</v>
      </c>
      <c r="F250" s="116" t="b">
        <v>0</v>
      </c>
      <c r="G250" s="116" t="b">
        <v>0</v>
      </c>
      <c r="H250" s="117" t="b">
        <v>0</v>
      </c>
      <c r="I250" s="118" t="b">
        <v>0</v>
      </c>
      <c r="J250" s="74"/>
      <c r="K250" s="357">
        <v>4</v>
      </c>
    </row>
    <row r="251" spans="2:11" ht="15" customHeight="1">
      <c r="B251" s="349" t="s">
        <v>92</v>
      </c>
      <c r="C251" s="350"/>
      <c r="D251" s="119" t="b">
        <v>0</v>
      </c>
      <c r="E251" s="119" t="b">
        <v>0</v>
      </c>
      <c r="F251" s="119" t="b">
        <v>0</v>
      </c>
      <c r="G251" s="119" t="b">
        <v>0</v>
      </c>
      <c r="H251" s="120" t="b">
        <v>0</v>
      </c>
      <c r="I251" s="121" t="b">
        <v>0</v>
      </c>
      <c r="J251" s="74"/>
      <c r="K251" s="358"/>
    </row>
    <row r="252" spans="2:11" ht="15" customHeight="1">
      <c r="B252" s="349" t="s">
        <v>93</v>
      </c>
      <c r="C252" s="350"/>
      <c r="D252" s="119" t="b">
        <v>0</v>
      </c>
      <c r="E252" s="119" t="b">
        <v>0</v>
      </c>
      <c r="F252" s="119" t="b">
        <v>0</v>
      </c>
      <c r="G252" s="119" t="b">
        <v>0</v>
      </c>
      <c r="H252" s="120" t="b">
        <v>0</v>
      </c>
      <c r="I252" s="121" t="b">
        <v>0</v>
      </c>
      <c r="J252" s="74"/>
      <c r="K252" s="74"/>
    </row>
    <row r="253" spans="2:9" ht="15" customHeight="1">
      <c r="B253" s="349" t="s">
        <v>94</v>
      </c>
      <c r="C253" s="350"/>
      <c r="D253" s="119" t="b">
        <v>0</v>
      </c>
      <c r="E253" s="119" t="b">
        <v>0</v>
      </c>
      <c r="F253" s="119" t="b">
        <v>0</v>
      </c>
      <c r="G253" s="119" t="b">
        <v>0</v>
      </c>
      <c r="H253" s="122" t="b">
        <v>0</v>
      </c>
      <c r="I253" s="123" t="b">
        <v>0</v>
      </c>
    </row>
    <row r="254" spans="2:9" ht="15" customHeight="1">
      <c r="B254" s="351" t="s">
        <v>95</v>
      </c>
      <c r="C254" s="352"/>
      <c r="D254" s="124" t="b">
        <v>0</v>
      </c>
      <c r="E254" s="124" t="b">
        <v>0</v>
      </c>
      <c r="F254" s="124" t="b">
        <v>0</v>
      </c>
      <c r="G254" s="124" t="b">
        <v>0</v>
      </c>
      <c r="H254" s="125" t="b">
        <v>0</v>
      </c>
      <c r="I254" s="126" t="b">
        <v>0</v>
      </c>
    </row>
    <row r="256" ht="18">
      <c r="B256" s="8" t="s">
        <v>96</v>
      </c>
    </row>
    <row r="267" spans="1:13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127"/>
    </row>
    <row r="268" spans="1:13" ht="12.75">
      <c r="A268" s="42"/>
      <c r="B268" s="75" t="s">
        <v>97</v>
      </c>
      <c r="C268" s="75"/>
      <c r="D268" s="75"/>
      <c r="E268" s="75"/>
      <c r="F268" s="75"/>
      <c r="G268" s="42"/>
      <c r="H268" s="75" t="s">
        <v>98</v>
      </c>
      <c r="I268" s="75"/>
      <c r="J268" s="75"/>
      <c r="K268" s="75"/>
      <c r="L268" s="75"/>
      <c r="M268" s="128"/>
    </row>
    <row r="269" spans="1:13" ht="12.75">
      <c r="A269" s="42"/>
      <c r="B269" s="76" t="s">
        <v>99</v>
      </c>
      <c r="C269" s="348" t="s">
        <v>100</v>
      </c>
      <c r="D269" s="348"/>
      <c r="E269" s="348"/>
      <c r="F269" s="348"/>
      <c r="G269" s="42"/>
      <c r="H269" s="76" t="s">
        <v>99</v>
      </c>
      <c r="I269" s="348" t="s">
        <v>100</v>
      </c>
      <c r="J269" s="348"/>
      <c r="K269" s="348"/>
      <c r="L269" s="348"/>
      <c r="M269" s="128"/>
    </row>
    <row r="270" spans="1:13" ht="12.75">
      <c r="A270" s="42"/>
      <c r="B270" s="76" t="s">
        <v>101</v>
      </c>
      <c r="C270" s="77">
        <v>1</v>
      </c>
      <c r="D270" s="77">
        <v>2</v>
      </c>
      <c r="E270" s="77">
        <v>3</v>
      </c>
      <c r="F270" s="77">
        <v>4</v>
      </c>
      <c r="G270" s="42"/>
      <c r="H270" s="76" t="s">
        <v>101</v>
      </c>
      <c r="I270" s="77">
        <v>1</v>
      </c>
      <c r="J270" s="77">
        <v>2</v>
      </c>
      <c r="K270" s="77">
        <v>3</v>
      </c>
      <c r="L270" s="77">
        <v>4</v>
      </c>
      <c r="M270" s="128"/>
    </row>
    <row r="271" spans="1:13" ht="12.75">
      <c r="A271" s="42"/>
      <c r="B271" s="158" t="s">
        <v>102</v>
      </c>
      <c r="C271" s="159">
        <v>0.01</v>
      </c>
      <c r="D271" s="159">
        <v>0.007</v>
      </c>
      <c r="E271" s="159">
        <v>0.005</v>
      </c>
      <c r="F271" s="159">
        <v>0</v>
      </c>
      <c r="G271" s="42"/>
      <c r="H271" s="76" t="s">
        <v>102</v>
      </c>
      <c r="I271" s="78">
        <v>0.025</v>
      </c>
      <c r="J271" s="78">
        <v>0.0175</v>
      </c>
      <c r="K271" s="78">
        <v>0.0125</v>
      </c>
      <c r="L271" s="78">
        <v>0</v>
      </c>
      <c r="M271" s="128"/>
    </row>
    <row r="272" spans="1:13" ht="12.75">
      <c r="A272" s="42"/>
      <c r="B272" s="158" t="s">
        <v>103</v>
      </c>
      <c r="C272" s="159">
        <v>0.009</v>
      </c>
      <c r="D272" s="159">
        <v>0.006</v>
      </c>
      <c r="E272" s="159">
        <v>0.004</v>
      </c>
      <c r="F272" s="159">
        <v>0</v>
      </c>
      <c r="G272" s="42"/>
      <c r="H272" s="76" t="s">
        <v>103</v>
      </c>
      <c r="I272" s="78">
        <v>0.0225</v>
      </c>
      <c r="J272" s="78">
        <v>0.015</v>
      </c>
      <c r="K272" s="78">
        <v>0.01</v>
      </c>
      <c r="L272" s="78">
        <v>0</v>
      </c>
      <c r="M272" s="128"/>
    </row>
    <row r="273" spans="1:13" ht="12.75">
      <c r="A273" s="42"/>
      <c r="B273" s="158" t="s">
        <v>104</v>
      </c>
      <c r="C273" s="159">
        <v>0.008</v>
      </c>
      <c r="D273" s="159">
        <v>0.005</v>
      </c>
      <c r="E273" s="159">
        <v>0</v>
      </c>
      <c r="F273" s="159">
        <v>0</v>
      </c>
      <c r="G273" s="42"/>
      <c r="H273" s="76" t="s">
        <v>104</v>
      </c>
      <c r="I273" s="78">
        <v>0.02</v>
      </c>
      <c r="J273" s="78">
        <v>0.0125</v>
      </c>
      <c r="K273" s="78">
        <v>0</v>
      </c>
      <c r="L273" s="78">
        <v>0</v>
      </c>
      <c r="M273" s="128"/>
    </row>
    <row r="274" spans="1:13" ht="12.75">
      <c r="A274" s="42"/>
      <c r="B274" s="158" t="s">
        <v>105</v>
      </c>
      <c r="C274" s="159">
        <v>0.007</v>
      </c>
      <c r="D274" s="159">
        <v>0</v>
      </c>
      <c r="E274" s="159">
        <v>0</v>
      </c>
      <c r="F274" s="159">
        <v>0</v>
      </c>
      <c r="G274" s="42"/>
      <c r="H274" s="76" t="s">
        <v>105</v>
      </c>
      <c r="I274" s="78">
        <v>0.0175</v>
      </c>
      <c r="J274" s="78">
        <v>0</v>
      </c>
      <c r="K274" s="78">
        <v>0</v>
      </c>
      <c r="L274" s="78">
        <v>0</v>
      </c>
      <c r="M274" s="128"/>
    </row>
    <row r="275" spans="1:13" ht="12.75">
      <c r="A275" s="42"/>
      <c r="B275" s="160"/>
      <c r="C275" s="160"/>
      <c r="D275" s="160"/>
      <c r="E275" s="160"/>
      <c r="F275" s="160"/>
      <c r="G275" s="42"/>
      <c r="H275" s="42"/>
      <c r="I275" s="42"/>
      <c r="J275" s="42"/>
      <c r="K275" s="42"/>
      <c r="L275" s="42"/>
      <c r="M275" s="127"/>
    </row>
    <row r="276" spans="1:13" ht="12.75">
      <c r="A276" s="127"/>
      <c r="B276" s="127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</sheetData>
  <sheetProtection sheet="1" objects="1" scenarios="1"/>
  <mergeCells count="284">
    <mergeCell ref="B197:C197"/>
    <mergeCell ref="B198:G198"/>
    <mergeCell ref="Q194:Q195"/>
    <mergeCell ref="R194:R195"/>
    <mergeCell ref="D195:D196"/>
    <mergeCell ref="E195:E196"/>
    <mergeCell ref="F195:F196"/>
    <mergeCell ref="G195:G196"/>
    <mergeCell ref="H195:H196"/>
    <mergeCell ref="I195:I196"/>
    <mergeCell ref="J195:J196"/>
    <mergeCell ref="I194:O194"/>
    <mergeCell ref="K195:K196"/>
    <mergeCell ref="L195:L196"/>
    <mergeCell ref="M195:M196"/>
    <mergeCell ref="N195:N196"/>
    <mergeCell ref="O195:O196"/>
    <mergeCell ref="B190:C190"/>
    <mergeCell ref="B191:G191"/>
    <mergeCell ref="B194:C196"/>
    <mergeCell ref="D194:H194"/>
    <mergeCell ref="I187:O187"/>
    <mergeCell ref="L188:L189"/>
    <mergeCell ref="M188:M189"/>
    <mergeCell ref="N188:N189"/>
    <mergeCell ref="O188:O189"/>
    <mergeCell ref="I188:I189"/>
    <mergeCell ref="J188:J189"/>
    <mergeCell ref="K188:K189"/>
    <mergeCell ref="B183:C183"/>
    <mergeCell ref="B184:G184"/>
    <mergeCell ref="B187:C189"/>
    <mergeCell ref="D187:H187"/>
    <mergeCell ref="D188:D189"/>
    <mergeCell ref="E188:E189"/>
    <mergeCell ref="F188:F189"/>
    <mergeCell ref="G188:G189"/>
    <mergeCell ref="H188:H189"/>
    <mergeCell ref="O181:O182"/>
    <mergeCell ref="K181:K182"/>
    <mergeCell ref="L181:L182"/>
    <mergeCell ref="B180:C182"/>
    <mergeCell ref="D180:H180"/>
    <mergeCell ref="I180:O180"/>
    <mergeCell ref="D181:D182"/>
    <mergeCell ref="E181:E182"/>
    <mergeCell ref="F181:F182"/>
    <mergeCell ref="G181:G182"/>
    <mergeCell ref="B176:C176"/>
    <mergeCell ref="B177:G177"/>
    <mergeCell ref="M181:M182"/>
    <mergeCell ref="N181:N182"/>
    <mergeCell ref="H181:H182"/>
    <mergeCell ref="I181:I182"/>
    <mergeCell ref="J181:J182"/>
    <mergeCell ref="H174:H175"/>
    <mergeCell ref="I174:I175"/>
    <mergeCell ref="J174:J175"/>
    <mergeCell ref="K174:K175"/>
    <mergeCell ref="D174:D175"/>
    <mergeCell ref="E174:E175"/>
    <mergeCell ref="F174:F175"/>
    <mergeCell ref="G174:G175"/>
    <mergeCell ref="O167:O168"/>
    <mergeCell ref="B169:C169"/>
    <mergeCell ref="B170:G170"/>
    <mergeCell ref="B173:C175"/>
    <mergeCell ref="D173:H173"/>
    <mergeCell ref="I173:O173"/>
    <mergeCell ref="L174:L175"/>
    <mergeCell ref="M174:M175"/>
    <mergeCell ref="N174:N175"/>
    <mergeCell ref="O174:O175"/>
    <mergeCell ref="K167:K168"/>
    <mergeCell ref="L167:L168"/>
    <mergeCell ref="M167:M168"/>
    <mergeCell ref="N167:N168"/>
    <mergeCell ref="B166:C168"/>
    <mergeCell ref="D166:H166"/>
    <mergeCell ref="I166:O166"/>
    <mergeCell ref="D167:D168"/>
    <mergeCell ref="E167:E168"/>
    <mergeCell ref="F167:F168"/>
    <mergeCell ref="G167:G168"/>
    <mergeCell ref="H167:H168"/>
    <mergeCell ref="I167:I168"/>
    <mergeCell ref="J167:J168"/>
    <mergeCell ref="N160:N161"/>
    <mergeCell ref="O160:O161"/>
    <mergeCell ref="B162:C162"/>
    <mergeCell ref="B163:G163"/>
    <mergeCell ref="J160:J161"/>
    <mergeCell ref="K160:K161"/>
    <mergeCell ref="B156:G156"/>
    <mergeCell ref="D160:D161"/>
    <mergeCell ref="E160:E161"/>
    <mergeCell ref="F160:F161"/>
    <mergeCell ref="G160:G161"/>
    <mergeCell ref="I153:I154"/>
    <mergeCell ref="J153:J154"/>
    <mergeCell ref="K153:K154"/>
    <mergeCell ref="B155:C155"/>
    <mergeCell ref="E153:E154"/>
    <mergeCell ref="F153:F154"/>
    <mergeCell ref="G153:G154"/>
    <mergeCell ref="H153:H154"/>
    <mergeCell ref="B149:G149"/>
    <mergeCell ref="I150:J151"/>
    <mergeCell ref="B152:C154"/>
    <mergeCell ref="D152:H152"/>
    <mergeCell ref="I152:O152"/>
    <mergeCell ref="L153:L154"/>
    <mergeCell ref="M153:M154"/>
    <mergeCell ref="N153:N154"/>
    <mergeCell ref="O153:O154"/>
    <mergeCell ref="D153:D154"/>
    <mergeCell ref="N146:N147"/>
    <mergeCell ref="O146:O147"/>
    <mergeCell ref="B148:C148"/>
    <mergeCell ref="I146:I147"/>
    <mergeCell ref="J146:J147"/>
    <mergeCell ref="K146:K147"/>
    <mergeCell ref="L146:L147"/>
    <mergeCell ref="E146:E147"/>
    <mergeCell ref="F146:F147"/>
    <mergeCell ref="B108:C108"/>
    <mergeCell ref="B111:C111"/>
    <mergeCell ref="H143:J144"/>
    <mergeCell ref="M146:M147"/>
    <mergeCell ref="B110:C110"/>
    <mergeCell ref="B114:C114"/>
    <mergeCell ref="B128:D128"/>
    <mergeCell ref="B132:D132"/>
    <mergeCell ref="E137:J137"/>
    <mergeCell ref="E138:J138"/>
    <mergeCell ref="B71:C71"/>
    <mergeCell ref="D70:E70"/>
    <mergeCell ref="D71:E71"/>
    <mergeCell ref="B107:C107"/>
    <mergeCell ref="B70:C70"/>
    <mergeCell ref="B101:D101"/>
    <mergeCell ref="B102:D102"/>
    <mergeCell ref="B94:D97"/>
    <mergeCell ref="B98:D98"/>
    <mergeCell ref="B99:D99"/>
    <mergeCell ref="H81:H82"/>
    <mergeCell ref="H83:H84"/>
    <mergeCell ref="G146:G147"/>
    <mergeCell ref="H146:H147"/>
    <mergeCell ref="E133:J133"/>
    <mergeCell ref="E134:J134"/>
    <mergeCell ref="J81:J82"/>
    <mergeCell ref="J83:J84"/>
    <mergeCell ref="H94:H97"/>
    <mergeCell ref="E132:J132"/>
    <mergeCell ref="B64:C64"/>
    <mergeCell ref="D68:E68"/>
    <mergeCell ref="D69:E69"/>
    <mergeCell ref="B66:C66"/>
    <mergeCell ref="B67:C67"/>
    <mergeCell ref="B68:C68"/>
    <mergeCell ref="B69:C69"/>
    <mergeCell ref="D64:E64"/>
    <mergeCell ref="B65:C65"/>
    <mergeCell ref="D65:E65"/>
    <mergeCell ref="F20:G20"/>
    <mergeCell ref="H114:I114"/>
    <mergeCell ref="H112:I112"/>
    <mergeCell ref="H113:I113"/>
    <mergeCell ref="G70:H70"/>
    <mergeCell ref="G71:H71"/>
    <mergeCell ref="G68:H68"/>
    <mergeCell ref="G64:H64"/>
    <mergeCell ref="G65:H65"/>
    <mergeCell ref="G66:H66"/>
    <mergeCell ref="E202:G202"/>
    <mergeCell ref="B202:D204"/>
    <mergeCell ref="B201:D201"/>
    <mergeCell ref="B200:G200"/>
    <mergeCell ref="E203:G203"/>
    <mergeCell ref="E204:G204"/>
    <mergeCell ref="E201:G201"/>
    <mergeCell ref="B251:C251"/>
    <mergeCell ref="B248:C249"/>
    <mergeCell ref="B250:C250"/>
    <mergeCell ref="E207:G207"/>
    <mergeCell ref="B205:D207"/>
    <mergeCell ref="E205:G205"/>
    <mergeCell ref="K250:K251"/>
    <mergeCell ref="K248:K249"/>
    <mergeCell ref="D248:D249"/>
    <mergeCell ref="E206:G206"/>
    <mergeCell ref="H248:I248"/>
    <mergeCell ref="E248:E249"/>
    <mergeCell ref="F248:F249"/>
    <mergeCell ref="G248:G249"/>
    <mergeCell ref="H157:J158"/>
    <mergeCell ref="B124:D124"/>
    <mergeCell ref="B123:D123"/>
    <mergeCell ref="B125:D125"/>
    <mergeCell ref="B129:D129"/>
    <mergeCell ref="B126:D126"/>
    <mergeCell ref="B127:D127"/>
    <mergeCell ref="E129:J129"/>
    <mergeCell ref="B133:D133"/>
    <mergeCell ref="B136:D136"/>
    <mergeCell ref="I269:L269"/>
    <mergeCell ref="B252:C252"/>
    <mergeCell ref="B253:C253"/>
    <mergeCell ref="B254:C254"/>
    <mergeCell ref="C269:F269"/>
    <mergeCell ref="G67:H67"/>
    <mergeCell ref="D66:E66"/>
    <mergeCell ref="D67:E67"/>
    <mergeCell ref="G69:H69"/>
    <mergeCell ref="B137:D137"/>
    <mergeCell ref="B138:D138"/>
    <mergeCell ref="B135:D135"/>
    <mergeCell ref="B134:D134"/>
    <mergeCell ref="E135:J135"/>
    <mergeCell ref="E136:J136"/>
    <mergeCell ref="H201:K201"/>
    <mergeCell ref="B159:C161"/>
    <mergeCell ref="D159:H159"/>
    <mergeCell ref="I159:O159"/>
    <mergeCell ref="L160:L161"/>
    <mergeCell ref="M160:M161"/>
    <mergeCell ref="H160:H161"/>
    <mergeCell ref="I160:I161"/>
    <mergeCell ref="B9:F9"/>
    <mergeCell ref="B100:D100"/>
    <mergeCell ref="F95:F97"/>
    <mergeCell ref="E94:F94"/>
    <mergeCell ref="E95:E97"/>
    <mergeCell ref="B33:G33"/>
    <mergeCell ref="E35:F35"/>
    <mergeCell ref="B39:H39"/>
    <mergeCell ref="E36:F36"/>
    <mergeCell ref="E38:F38"/>
    <mergeCell ref="B120:D120"/>
    <mergeCell ref="H111:I111"/>
    <mergeCell ref="H109:I109"/>
    <mergeCell ref="H110:I110"/>
    <mergeCell ref="B117:C117"/>
    <mergeCell ref="B115:C115"/>
    <mergeCell ref="B116:C116"/>
    <mergeCell ref="B112:C112"/>
    <mergeCell ref="B113:C113"/>
    <mergeCell ref="B109:C109"/>
    <mergeCell ref="C18:D18"/>
    <mergeCell ref="H107:I107"/>
    <mergeCell ref="H108:I108"/>
    <mergeCell ref="E125:J125"/>
    <mergeCell ref="B121:D121"/>
    <mergeCell ref="B122:D122"/>
    <mergeCell ref="H115:I115"/>
    <mergeCell ref="H116:I116"/>
    <mergeCell ref="E120:J120"/>
    <mergeCell ref="E121:J121"/>
    <mergeCell ref="E18:G18"/>
    <mergeCell ref="E128:J128"/>
    <mergeCell ref="E122:J122"/>
    <mergeCell ref="E126:J126"/>
    <mergeCell ref="E124:J124"/>
    <mergeCell ref="E127:J127"/>
    <mergeCell ref="E123:J123"/>
    <mergeCell ref="E58:F58"/>
    <mergeCell ref="E50:F50"/>
    <mergeCell ref="E51:F51"/>
    <mergeCell ref="B139:D139"/>
    <mergeCell ref="D145:H145"/>
    <mergeCell ref="B140:D140"/>
    <mergeCell ref="E139:J139"/>
    <mergeCell ref="E140:J140"/>
    <mergeCell ref="B145:C147"/>
    <mergeCell ref="I145:O145"/>
    <mergeCell ref="D146:D147"/>
    <mergeCell ref="B141:D141"/>
    <mergeCell ref="E141:J141"/>
    <mergeCell ref="W194:W195"/>
    <mergeCell ref="S194:S195"/>
    <mergeCell ref="T194:T195"/>
    <mergeCell ref="U194:U195"/>
    <mergeCell ref="V194:V195"/>
  </mergeCells>
  <printOptions horizontalCentered="1"/>
  <pageMargins left="0.7480314960629921" right="0.7480314960629921" top="0.984251968503937" bottom="0.984251968503937" header="0.5118110236220472" footer="0.5118110236220472"/>
  <pageSetup fitToHeight="3" horizontalDpi="360" verticalDpi="360" orientation="portrait" scale="84" r:id="rId4"/>
  <headerFooter alignWithMargins="0">
    <oddFooter>&amp;L&amp;D&amp;R&amp;P de &amp;N</oddFooter>
  </headerFooter>
  <rowBreaks count="4" manualBreakCount="4">
    <brk id="45" max="255" man="1"/>
    <brk id="91" max="255" man="1"/>
    <brk id="141" max="255" man="1"/>
    <brk id="217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K99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16384" width="9.140625" style="0" customWidth="1"/>
  </cols>
  <sheetData>
    <row r="1" ht="18" customHeight="1">
      <c r="E1" s="1"/>
    </row>
    <row r="2" ht="18" customHeight="1"/>
    <row r="3" ht="18" customHeight="1"/>
    <row r="4" ht="18" customHeight="1"/>
    <row r="7" spans="2:11" ht="23.25">
      <c r="B7" s="8" t="s">
        <v>299</v>
      </c>
      <c r="C7" s="24"/>
      <c r="D7" s="24"/>
      <c r="E7" s="24"/>
      <c r="F7" s="24"/>
      <c r="G7" s="24"/>
      <c r="H7" s="24"/>
      <c r="I7" s="24"/>
      <c r="J7" s="24"/>
      <c r="K7" s="24"/>
    </row>
    <row r="8" spans="2:11" ht="12.75" customHeight="1">
      <c r="B8" s="8"/>
      <c r="C8" s="24"/>
      <c r="D8" s="24"/>
      <c r="E8" s="24"/>
      <c r="F8" s="24"/>
      <c r="G8" s="24"/>
      <c r="H8" s="24"/>
      <c r="I8" s="24"/>
      <c r="J8" s="24"/>
      <c r="K8" s="24"/>
    </row>
    <row r="9" spans="2:11" ht="12.75" customHeight="1">
      <c r="B9" s="8"/>
      <c r="C9" s="24"/>
      <c r="D9" s="24"/>
      <c r="E9" s="24"/>
      <c r="F9" s="24"/>
      <c r="G9" s="24"/>
      <c r="H9" s="24"/>
      <c r="I9" s="24"/>
      <c r="J9" s="24"/>
      <c r="K9" s="24"/>
    </row>
    <row r="10" spans="2:11" ht="15">
      <c r="B10" s="28" t="s">
        <v>285</v>
      </c>
      <c r="I10" s="24"/>
      <c r="J10" s="24"/>
      <c r="K10" s="24"/>
    </row>
    <row r="11" spans="2:11" ht="16.5" customHeight="1">
      <c r="B11" s="27"/>
      <c r="I11" s="24"/>
      <c r="J11" s="24"/>
      <c r="K11" s="24"/>
    </row>
    <row r="12" spans="2:11" ht="16.5" customHeight="1">
      <c r="B12" s="27"/>
      <c r="I12" s="24"/>
      <c r="J12" s="24"/>
      <c r="K12" s="24"/>
    </row>
    <row r="13" spans="2:11" ht="16.5" customHeight="1">
      <c r="B13" s="27"/>
      <c r="I13" s="24"/>
      <c r="J13" s="24"/>
      <c r="K13" s="24"/>
    </row>
    <row r="14" spans="2:11" ht="16.5" customHeight="1">
      <c r="B14" s="27"/>
      <c r="I14" s="24"/>
      <c r="J14" s="24"/>
      <c r="K14" s="24"/>
    </row>
    <row r="15" spans="2:11" ht="16.5" customHeight="1">
      <c r="B15" s="28" t="s">
        <v>17</v>
      </c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6.5" customHeight="1">
      <c r="B16" s="28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6.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6.5" customHeight="1">
      <c r="B18" s="27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6.5" customHeight="1">
      <c r="B19" s="27"/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16.5" customHeight="1">
      <c r="B20" s="28" t="s">
        <v>18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ht="15">
      <c r="B21" s="28"/>
      <c r="C21" s="24"/>
      <c r="D21" s="24"/>
      <c r="E21" s="24"/>
      <c r="F21" s="24"/>
      <c r="G21" s="24"/>
      <c r="H21" s="24"/>
      <c r="I21" s="24"/>
      <c r="J21" s="24"/>
      <c r="K21" s="24"/>
    </row>
    <row r="22" spans="2:11" ht="15">
      <c r="B22" s="28"/>
      <c r="C22" s="24"/>
      <c r="D22" s="24"/>
      <c r="E22" s="24"/>
      <c r="F22" s="24"/>
      <c r="G22" s="24"/>
      <c r="H22" s="24"/>
      <c r="I22" s="24"/>
      <c r="J22" s="24"/>
      <c r="K22" s="24"/>
    </row>
    <row r="23" spans="2:11" ht="15">
      <c r="B23" s="28"/>
      <c r="C23" s="24"/>
      <c r="D23" s="24"/>
      <c r="E23" s="24"/>
      <c r="F23" s="24"/>
      <c r="G23" s="24"/>
      <c r="H23" s="24"/>
      <c r="I23" s="24"/>
      <c r="J23" s="24"/>
      <c r="K23" s="24"/>
    </row>
    <row r="24" spans="2:11" ht="12.75">
      <c r="B24" s="27"/>
      <c r="C24" s="24"/>
      <c r="D24" s="24"/>
      <c r="E24" s="24"/>
      <c r="F24" s="24"/>
      <c r="G24" s="24"/>
      <c r="H24" s="24"/>
      <c r="I24" s="24"/>
      <c r="J24" s="24"/>
      <c r="K24" s="24"/>
    </row>
    <row r="25" spans="2:11" ht="12" customHeight="1">
      <c r="B25" s="27"/>
      <c r="C25" s="24"/>
      <c r="D25" s="24"/>
      <c r="E25" s="24"/>
      <c r="F25" s="24"/>
      <c r="G25" s="24"/>
      <c r="H25" s="24"/>
      <c r="I25" s="24"/>
      <c r="J25" s="24"/>
      <c r="K25" s="24"/>
    </row>
    <row r="26" spans="2:11" ht="12" customHeight="1">
      <c r="B26" s="27"/>
      <c r="C26" s="24"/>
      <c r="D26" s="24"/>
      <c r="E26" s="24"/>
      <c r="F26" s="24"/>
      <c r="G26" s="24"/>
      <c r="H26" s="24"/>
      <c r="I26" s="24"/>
      <c r="J26" s="24"/>
      <c r="K26" s="24"/>
    </row>
    <row r="27" spans="2:11" ht="15">
      <c r="B27" s="28"/>
      <c r="C27" s="24"/>
      <c r="D27" s="24"/>
      <c r="E27" s="24"/>
      <c r="F27" s="24"/>
      <c r="G27" s="24"/>
      <c r="H27" s="24"/>
      <c r="I27" s="24"/>
      <c r="J27" s="24"/>
      <c r="K27" s="24"/>
    </row>
    <row r="28" spans="2:11" ht="15">
      <c r="B28" s="28"/>
      <c r="C28" s="24"/>
      <c r="D28" s="24"/>
      <c r="E28" s="24"/>
      <c r="F28" s="24"/>
      <c r="G28" s="24"/>
      <c r="H28" s="24"/>
      <c r="I28" s="24"/>
      <c r="J28" s="24"/>
      <c r="K28" s="24"/>
    </row>
    <row r="29" spans="2:11" ht="12.75">
      <c r="B29" s="27"/>
      <c r="C29" s="24"/>
      <c r="D29" s="24"/>
      <c r="E29" s="24"/>
      <c r="F29" s="24"/>
      <c r="G29" s="24"/>
      <c r="H29" s="24"/>
      <c r="I29" s="24"/>
      <c r="J29" s="24"/>
      <c r="K29" s="24"/>
    </row>
    <row r="30" spans="2:11" ht="19.5" customHeight="1">
      <c r="B30" s="28"/>
      <c r="C30" s="24"/>
      <c r="D30" s="24"/>
      <c r="E30" s="24"/>
      <c r="F30" s="24"/>
      <c r="G30" s="24"/>
      <c r="H30" s="24"/>
      <c r="I30" s="24"/>
      <c r="J30" s="24"/>
      <c r="K30" s="24"/>
    </row>
    <row r="31" spans="2:11" ht="12.75" customHeight="1">
      <c r="B31" s="25"/>
      <c r="C31" s="24"/>
      <c r="D31" s="24"/>
      <c r="E31" s="24"/>
      <c r="F31" s="24"/>
      <c r="G31" s="24"/>
      <c r="H31" s="24"/>
      <c r="I31" s="24"/>
      <c r="J31" s="24"/>
      <c r="K31" s="24"/>
    </row>
    <row r="32" spans="2:11" ht="12" customHeight="1">
      <c r="B32" s="27"/>
      <c r="C32" s="24"/>
      <c r="D32" s="24"/>
      <c r="E32" s="24"/>
      <c r="F32" s="24"/>
      <c r="G32" s="24"/>
      <c r="H32" s="24"/>
      <c r="I32" s="24"/>
      <c r="J32" s="24"/>
      <c r="K32" s="24"/>
    </row>
    <row r="33" spans="2:11" ht="12" customHeight="1">
      <c r="B33" s="27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12" customHeight="1">
      <c r="B34" s="38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12" customHeight="1">
      <c r="B35" s="25"/>
      <c r="C35" s="24"/>
      <c r="D35" s="24"/>
      <c r="E35" s="24"/>
      <c r="F35" s="24"/>
      <c r="G35" s="24"/>
      <c r="H35" s="24"/>
      <c r="I35" s="24"/>
      <c r="J35" s="24"/>
      <c r="K35" s="24"/>
    </row>
    <row r="36" spans="2:11" ht="12" customHeight="1">
      <c r="B36" s="37"/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12" customHeight="1">
      <c r="B37" s="37"/>
      <c r="C37" s="24"/>
      <c r="D37" s="24"/>
      <c r="E37" s="24"/>
      <c r="F37" s="24"/>
      <c r="G37" s="24"/>
      <c r="H37" s="24"/>
      <c r="I37" s="24"/>
      <c r="J37" s="24"/>
      <c r="K37" s="24"/>
    </row>
    <row r="38" spans="2:11" ht="12" customHeight="1">
      <c r="B38" s="37"/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12" customHeight="1">
      <c r="B39" s="37"/>
      <c r="C39" s="24"/>
      <c r="D39" s="24"/>
      <c r="E39" s="24"/>
      <c r="F39" s="24"/>
      <c r="G39" s="24"/>
      <c r="H39" s="24"/>
      <c r="I39" s="24"/>
      <c r="J39" s="24"/>
      <c r="K39" s="24"/>
    </row>
    <row r="40" spans="2:11" ht="12" customHeight="1">
      <c r="B40" s="37"/>
      <c r="C40" s="24"/>
      <c r="D40" s="24"/>
      <c r="E40" s="24"/>
      <c r="F40" s="24"/>
      <c r="G40" s="24"/>
      <c r="H40" s="24"/>
      <c r="I40" s="24"/>
      <c r="J40" s="24"/>
      <c r="K40" s="24"/>
    </row>
    <row r="41" spans="2:11" ht="12" customHeight="1">
      <c r="B41" s="25"/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12" customHeight="1">
      <c r="B42" s="27"/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12" customHeight="1">
      <c r="B43" s="27"/>
      <c r="C43" s="24"/>
      <c r="D43" s="24"/>
      <c r="E43" s="24"/>
      <c r="F43" s="24"/>
      <c r="G43" s="24"/>
      <c r="H43" s="24"/>
      <c r="I43" s="24"/>
      <c r="J43" s="24"/>
      <c r="K43" s="24"/>
    </row>
    <row r="44" spans="2:11" ht="12" customHeight="1">
      <c r="B44" s="27"/>
      <c r="C44" s="24"/>
      <c r="D44" s="24"/>
      <c r="E44" s="24"/>
      <c r="F44" s="24"/>
      <c r="G44" s="24"/>
      <c r="H44" s="24"/>
      <c r="I44" s="24"/>
      <c r="J44" s="24"/>
      <c r="K44" s="24"/>
    </row>
    <row r="45" spans="2:11" ht="12" customHeight="1">
      <c r="B45" s="27"/>
      <c r="C45" s="24"/>
      <c r="D45" s="24"/>
      <c r="E45" s="24"/>
      <c r="F45" s="24"/>
      <c r="G45" s="24"/>
      <c r="H45" s="24"/>
      <c r="I45" s="24"/>
      <c r="J45" s="24"/>
      <c r="K45" s="24"/>
    </row>
    <row r="46" spans="2:11" ht="12" customHeight="1">
      <c r="B46" s="27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12" customHeight="1">
      <c r="B47" s="25"/>
      <c r="C47" s="24"/>
      <c r="D47" s="24"/>
      <c r="E47" s="24"/>
      <c r="F47" s="24"/>
      <c r="G47" s="24"/>
      <c r="H47" s="24"/>
      <c r="I47" s="24"/>
      <c r="J47" s="24"/>
      <c r="K47" s="24"/>
    </row>
    <row r="48" spans="2:11" ht="12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2:11" ht="12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2:11" ht="12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2:11" ht="12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2:11" ht="12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ht="12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7" spans="2:11" ht="18">
      <c r="B57" s="29"/>
      <c r="C57" s="24"/>
      <c r="D57" s="24"/>
      <c r="E57" s="24"/>
      <c r="F57" s="24"/>
      <c r="G57" s="24"/>
      <c r="H57" s="24"/>
      <c r="I57" s="24"/>
      <c r="J57" s="24"/>
      <c r="K57" s="24"/>
    </row>
    <row r="58" spans="2:11" ht="12.75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2:11" ht="12.75"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2:11" ht="15">
      <c r="B60" s="28"/>
      <c r="C60" s="24"/>
      <c r="D60" s="24"/>
      <c r="E60" s="24"/>
      <c r="F60" s="24"/>
      <c r="G60" s="24"/>
      <c r="H60" s="24"/>
      <c r="I60" s="24"/>
      <c r="J60" s="24"/>
      <c r="K60" s="24"/>
    </row>
    <row r="61" spans="2:11" ht="12.75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2.7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2.7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2.7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2.75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ht="15">
      <c r="B66" s="28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5">
      <c r="B67" s="28"/>
      <c r="C67" s="24"/>
      <c r="D67" s="24"/>
      <c r="E67" s="24"/>
      <c r="F67" s="24"/>
      <c r="G67" s="24"/>
      <c r="H67" s="24"/>
      <c r="I67" s="24"/>
      <c r="J67" s="24"/>
      <c r="K67" s="24"/>
    </row>
    <row r="68" spans="2:11" ht="15">
      <c r="B68" s="28"/>
      <c r="C68" s="24"/>
      <c r="D68" s="24"/>
      <c r="E68" s="24"/>
      <c r="F68" s="24"/>
      <c r="G68" s="24"/>
      <c r="H68" s="24"/>
      <c r="I68" s="24"/>
      <c r="J68" s="24"/>
      <c r="K68" s="24"/>
    </row>
    <row r="69" spans="2:11" ht="12.75">
      <c r="B69" s="27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2.75">
      <c r="B70" s="27"/>
      <c r="C70" s="24"/>
      <c r="D70" s="24"/>
      <c r="E70" s="24"/>
      <c r="F70" s="24"/>
      <c r="G70" s="24"/>
      <c r="H70" s="24"/>
      <c r="I70" s="24"/>
      <c r="J70" s="24"/>
      <c r="K70" s="24"/>
    </row>
    <row r="71" spans="2:11" ht="15">
      <c r="B71" s="28"/>
      <c r="C71" s="24"/>
      <c r="D71" s="24"/>
      <c r="E71" s="24"/>
      <c r="F71" s="24"/>
      <c r="G71" s="24"/>
      <c r="H71" s="24"/>
      <c r="I71" s="24"/>
      <c r="J71" s="24"/>
      <c r="K71" s="24"/>
    </row>
    <row r="72" spans="2:11" ht="15">
      <c r="B72" s="28"/>
      <c r="C72" s="24"/>
      <c r="D72" s="24"/>
      <c r="E72" s="24"/>
      <c r="F72" s="24"/>
      <c r="G72" s="24"/>
      <c r="H72" s="24"/>
      <c r="I72" s="24"/>
      <c r="J72" s="24"/>
      <c r="K72" s="24"/>
    </row>
    <row r="73" spans="2:11" ht="15">
      <c r="B73" s="28"/>
      <c r="C73" s="24"/>
      <c r="D73" s="24"/>
      <c r="E73" s="24"/>
      <c r="F73" s="24"/>
      <c r="G73" s="24"/>
      <c r="H73" s="24"/>
      <c r="I73" s="24"/>
      <c r="J73" s="24"/>
      <c r="K73" s="24"/>
    </row>
    <row r="74" spans="2:11" ht="15">
      <c r="B74" s="28"/>
      <c r="C74" s="24"/>
      <c r="D74" s="24"/>
      <c r="E74" s="24"/>
      <c r="F74" s="24"/>
      <c r="G74" s="24"/>
      <c r="H74" s="24"/>
      <c r="I74" s="24"/>
      <c r="J74" s="24"/>
      <c r="K74" s="24"/>
    </row>
    <row r="75" spans="2:11" ht="12.75">
      <c r="B75" s="27"/>
      <c r="C75" s="24"/>
      <c r="D75" s="24"/>
      <c r="E75" s="24"/>
      <c r="F75" s="24"/>
      <c r="G75" s="24"/>
      <c r="H75" s="24"/>
      <c r="I75" s="24"/>
      <c r="J75" s="24"/>
      <c r="K75" s="24"/>
    </row>
    <row r="76" spans="2:11" ht="19.5" customHeight="1">
      <c r="B76" s="28"/>
      <c r="C76" s="24"/>
      <c r="D76" s="24"/>
      <c r="E76" s="24"/>
      <c r="F76" s="24"/>
      <c r="G76" s="24"/>
      <c r="H76" s="24"/>
      <c r="I76" s="24"/>
      <c r="J76" s="24"/>
      <c r="K76" s="24"/>
    </row>
    <row r="77" spans="2:11" ht="12.75" customHeight="1">
      <c r="B77" s="25"/>
      <c r="C77" s="24"/>
      <c r="D77" s="24"/>
      <c r="E77" s="24"/>
      <c r="F77" s="24"/>
      <c r="G77" s="24"/>
      <c r="H77" s="24"/>
      <c r="I77" s="24"/>
      <c r="J77" s="24"/>
      <c r="K77" s="24"/>
    </row>
    <row r="78" spans="2:11" ht="12" customHeight="1">
      <c r="B78" s="27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12" customHeight="1">
      <c r="B79" s="27"/>
      <c r="C79" s="24"/>
      <c r="D79" s="24"/>
      <c r="E79" s="24"/>
      <c r="F79" s="24"/>
      <c r="G79" s="24"/>
      <c r="H79" s="24"/>
      <c r="I79" s="24"/>
      <c r="J79" s="24"/>
      <c r="K79" s="24"/>
    </row>
    <row r="80" spans="2:11" ht="12" customHeight="1">
      <c r="B80" s="38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2" customHeight="1">
      <c r="B81" s="25"/>
      <c r="C81" s="24"/>
      <c r="D81" s="24"/>
      <c r="E81" s="24"/>
      <c r="F81" s="24"/>
      <c r="G81" s="24"/>
      <c r="H81" s="24"/>
      <c r="I81" s="24"/>
      <c r="J81" s="24"/>
      <c r="K81" s="24"/>
    </row>
    <row r="82" spans="2:11" ht="12" customHeight="1">
      <c r="B82" s="37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2" customHeight="1">
      <c r="B83" s="37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12" customHeight="1">
      <c r="B84" s="37"/>
      <c r="C84" s="24"/>
      <c r="D84" s="24"/>
      <c r="E84" s="24"/>
      <c r="F84" s="24"/>
      <c r="G84" s="24"/>
      <c r="H84" s="24"/>
      <c r="I84" s="24"/>
      <c r="J84" s="24"/>
      <c r="K84" s="24"/>
    </row>
    <row r="85" spans="2:11" ht="12" customHeight="1">
      <c r="B85" s="37"/>
      <c r="C85" s="24"/>
      <c r="D85" s="24"/>
      <c r="E85" s="24"/>
      <c r="F85" s="24"/>
      <c r="G85" s="24"/>
      <c r="H85" s="24"/>
      <c r="I85" s="24"/>
      <c r="J85" s="24"/>
      <c r="K85" s="24"/>
    </row>
    <row r="86" spans="2:11" ht="12" customHeight="1">
      <c r="B86" s="37"/>
      <c r="C86" s="24"/>
      <c r="D86" s="24"/>
      <c r="E86" s="24"/>
      <c r="F86" s="24"/>
      <c r="G86" s="24"/>
      <c r="H86" s="24"/>
      <c r="I86" s="24"/>
      <c r="J86" s="24"/>
      <c r="K86" s="24"/>
    </row>
    <row r="87" spans="2:11" ht="12" customHeight="1">
      <c r="B87" s="25"/>
      <c r="C87" s="24"/>
      <c r="D87" s="24"/>
      <c r="E87" s="24"/>
      <c r="F87" s="24"/>
      <c r="G87" s="24"/>
      <c r="H87" s="24"/>
      <c r="I87" s="24"/>
      <c r="J87" s="24"/>
      <c r="K87" s="24"/>
    </row>
    <row r="88" spans="2:11" ht="12" customHeight="1">
      <c r="B88" s="27"/>
      <c r="C88" s="24"/>
      <c r="D88" s="24"/>
      <c r="E88" s="24"/>
      <c r="F88" s="24"/>
      <c r="G88" s="24"/>
      <c r="H88" s="24"/>
      <c r="I88" s="24"/>
      <c r="J88" s="24"/>
      <c r="K88" s="24"/>
    </row>
    <row r="89" spans="2:11" ht="12" customHeight="1">
      <c r="B89" s="27"/>
      <c r="C89" s="24"/>
      <c r="D89" s="24"/>
      <c r="E89" s="24"/>
      <c r="F89" s="24"/>
      <c r="G89" s="24"/>
      <c r="H89" s="24"/>
      <c r="I89" s="24"/>
      <c r="J89" s="24"/>
      <c r="K89" s="24"/>
    </row>
    <row r="90" spans="2:11" ht="12" customHeight="1">
      <c r="B90" s="27"/>
      <c r="C90" s="24"/>
      <c r="D90" s="24"/>
      <c r="E90" s="24"/>
      <c r="F90" s="24"/>
      <c r="G90" s="24"/>
      <c r="H90" s="24"/>
      <c r="I90" s="24"/>
      <c r="J90" s="24"/>
      <c r="K90" s="24"/>
    </row>
    <row r="91" spans="2:11" ht="12" customHeight="1">
      <c r="B91" s="27"/>
      <c r="C91" s="24"/>
      <c r="D91" s="24"/>
      <c r="E91" s="24"/>
      <c r="F91" s="24"/>
      <c r="G91" s="24"/>
      <c r="H91" s="24"/>
      <c r="I91" s="24"/>
      <c r="J91" s="24"/>
      <c r="K91" s="24"/>
    </row>
    <row r="92" spans="2:11" ht="12" customHeight="1">
      <c r="B92" s="27"/>
      <c r="C92" s="24"/>
      <c r="D92" s="24"/>
      <c r="E92" s="24"/>
      <c r="F92" s="24"/>
      <c r="G92" s="24"/>
      <c r="H92" s="24"/>
      <c r="I92" s="24"/>
      <c r="J92" s="24"/>
      <c r="K92" s="24"/>
    </row>
    <row r="93" spans="2:11" ht="12" customHeight="1">
      <c r="B93" s="25"/>
      <c r="C93" s="24"/>
      <c r="D93" s="24"/>
      <c r="E93" s="24"/>
      <c r="F93" s="24"/>
      <c r="G93" s="24"/>
      <c r="H93" s="24"/>
      <c r="I93" s="24"/>
      <c r="J93" s="24"/>
      <c r="K93" s="24"/>
    </row>
    <row r="94" spans="2:11" ht="12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2:11" ht="12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2:11" ht="12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2:11" ht="12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2:11" ht="12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2:11" ht="12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</row>
  </sheetData>
  <sheetProtection sheet="1" objects="1" scenarios="1"/>
  <printOptions horizontalCentered="1"/>
  <pageMargins left="0.75" right="0.75" top="1" bottom="1.22" header="0.5118110236220472" footer="0.5118110236220472"/>
  <pageSetup fitToHeight="1" fitToWidth="1" horizontalDpi="300" verticalDpi="300" orientation="portrait" scale="59" r:id="rId3"/>
  <headerFooter alignWithMargins="0">
    <oddFooter>&amp;L&amp;D&amp;R&amp;P de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B1:G204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3" width="15.7109375" style="0" customWidth="1"/>
    <col min="4" max="4" width="11.421875" style="14" customWidth="1"/>
  </cols>
  <sheetData>
    <row r="1" ht="18" customHeight="1">
      <c r="B1" s="171" t="b">
        <v>0</v>
      </c>
    </row>
    <row r="2" ht="18" customHeight="1"/>
    <row r="3" ht="18" customHeight="1"/>
    <row r="4" ht="18" customHeight="1"/>
    <row r="5" ht="15" customHeight="1"/>
    <row r="6" ht="16.5" customHeight="1">
      <c r="B6" s="8" t="s">
        <v>47</v>
      </c>
    </row>
    <row r="7" ht="15" customHeight="1"/>
    <row r="8" ht="18">
      <c r="B8" s="8" t="s">
        <v>116</v>
      </c>
    </row>
    <row r="9" ht="12.75" customHeight="1" thickBot="1">
      <c r="B9" s="8"/>
    </row>
    <row r="10" spans="2:5" ht="13.5" thickBot="1">
      <c r="B10" s="466" t="s">
        <v>32</v>
      </c>
      <c r="C10" s="467"/>
      <c r="D10" s="468"/>
      <c r="E10" s="300">
        <v>0.1281</v>
      </c>
    </row>
    <row r="11" ht="12.75">
      <c r="D11"/>
    </row>
    <row r="12" spans="2:7" ht="13.5" thickBot="1">
      <c r="B12" s="10"/>
      <c r="C12" s="10"/>
      <c r="D12" s="10"/>
      <c r="E12" s="12"/>
      <c r="G12" s="41"/>
    </row>
    <row r="13" spans="2:7" ht="42.75" customHeight="1" thickBot="1">
      <c r="B13" s="170" t="s">
        <v>117</v>
      </c>
      <c r="C13" s="177" t="s">
        <v>197</v>
      </c>
      <c r="D13" s="170" t="s">
        <v>218</v>
      </c>
      <c r="E13" s="198"/>
      <c r="F13" s="460" t="s">
        <v>217</v>
      </c>
      <c r="G13" s="461"/>
    </row>
    <row r="14" spans="4:5" ht="12.75">
      <c r="D14"/>
      <c r="E14" s="82"/>
    </row>
    <row r="15" ht="12.75"/>
    <row r="16" ht="15.75" thickBot="1">
      <c r="B16" s="28" t="s">
        <v>237</v>
      </c>
    </row>
    <row r="17" spans="2:5" ht="12.75">
      <c r="B17" s="478" t="s">
        <v>278</v>
      </c>
      <c r="C17" s="479"/>
      <c r="D17" s="476" t="s">
        <v>2</v>
      </c>
      <c r="E17" s="477"/>
    </row>
    <row r="18" spans="2:5" ht="12.75">
      <c r="B18" s="480"/>
      <c r="C18" s="481"/>
      <c r="D18" s="258">
        <v>0</v>
      </c>
      <c r="E18" s="475" t="s">
        <v>1</v>
      </c>
    </row>
    <row r="19" spans="2:5" ht="12.75">
      <c r="B19" s="480"/>
      <c r="C19" s="481"/>
      <c r="D19" s="259">
        <f>AñoBase</f>
        <v>2008</v>
      </c>
      <c r="E19" s="475"/>
    </row>
    <row r="20" spans="2:5" ht="12.75">
      <c r="B20" s="260"/>
      <c r="C20" s="261"/>
      <c r="D20" s="262"/>
      <c r="E20" s="263"/>
    </row>
    <row r="21" spans="2:5" ht="12.75">
      <c r="B21" s="462">
        <f>IF(PREPARACION!B148&lt;&gt;"",PREPARACION!B148,"")</f>
      </c>
      <c r="C21" s="463"/>
      <c r="D21" s="269">
        <f>PREPARACION!$H176-PREPARACION!$H148</f>
        <v>0</v>
      </c>
      <c r="E21" s="130">
        <f aca="true" t="shared" si="0" ref="E21:E26">SUM(D21:D21)</f>
        <v>0</v>
      </c>
    </row>
    <row r="22" spans="2:5" ht="12.75">
      <c r="B22" s="464">
        <f>IF(PREPARACION!B155&lt;&gt;"",PREPARACION!B155,"")</f>
      </c>
      <c r="C22" s="465"/>
      <c r="D22" s="270">
        <f>IF(PREPARACION!$G183=0,PREPARACION!$H183-PREPARACION!$H155,IF(MOD(D$18,PREPARACION!$G183)=0,PREPARACION!$H183-PREPARACION!$H155,0))</f>
        <v>0</v>
      </c>
      <c r="E22" s="130">
        <f t="shared" si="0"/>
        <v>0</v>
      </c>
    </row>
    <row r="23" spans="2:5" ht="12.75">
      <c r="B23" s="464">
        <f>IF(PREPARACION!B162&lt;&gt;"",PREPARACION!B162,"")</f>
      </c>
      <c r="C23" s="465"/>
      <c r="D23" s="142">
        <f>PREPARACION!$H190-PREPARACION!$H162</f>
        <v>0</v>
      </c>
      <c r="E23" s="130">
        <f t="shared" si="0"/>
        <v>0</v>
      </c>
    </row>
    <row r="24" spans="2:5" ht="12.75">
      <c r="B24" s="464">
        <f>IF(PREPARACION!B169&lt;&gt;"",PREPARACION!B169,"")</f>
      </c>
      <c r="C24" s="465"/>
      <c r="D24" s="142">
        <f>PREPARACION!$H197-PREPARACION!$H169</f>
        <v>0</v>
      </c>
      <c r="E24" s="130">
        <f t="shared" si="0"/>
        <v>0</v>
      </c>
    </row>
    <row r="25" spans="2:5" ht="12.75">
      <c r="B25" s="257" t="s">
        <v>118</v>
      </c>
      <c r="C25" s="265"/>
      <c r="D25" s="129">
        <v>0</v>
      </c>
      <c r="E25" s="130">
        <f t="shared" si="0"/>
        <v>0</v>
      </c>
    </row>
    <row r="26" spans="2:5" ht="13.5" thickBot="1">
      <c r="B26" s="266" t="s">
        <v>11</v>
      </c>
      <c r="C26" s="267"/>
      <c r="D26" s="264">
        <f>SUM(D20:D25)</f>
        <v>0</v>
      </c>
      <c r="E26" s="131">
        <f t="shared" si="0"/>
        <v>0</v>
      </c>
    </row>
    <row r="27" ht="12.75"/>
    <row r="28" ht="12.75"/>
    <row r="29" spans="2:6" ht="15.75" thickBot="1">
      <c r="B29" s="28" t="s">
        <v>238</v>
      </c>
      <c r="E29" s="174">
        <v>1</v>
      </c>
      <c r="F29" s="175">
        <v>1</v>
      </c>
    </row>
    <row r="30" spans="2:5" ht="12.75">
      <c r="B30" s="469" t="s">
        <v>10</v>
      </c>
      <c r="C30" s="470"/>
      <c r="D30" s="309" t="s">
        <v>2</v>
      </c>
      <c r="E30" s="311"/>
    </row>
    <row r="31" spans="2:5" ht="12.75">
      <c r="B31" s="471"/>
      <c r="C31" s="472"/>
      <c r="D31" s="67">
        <v>0</v>
      </c>
      <c r="E31" s="482" t="s">
        <v>1</v>
      </c>
    </row>
    <row r="32" spans="2:5" ht="12.75">
      <c r="B32" s="473"/>
      <c r="C32" s="474"/>
      <c r="D32" s="68">
        <f>AñoBase</f>
        <v>2008</v>
      </c>
      <c r="E32" s="483"/>
    </row>
    <row r="33" spans="2:5" ht="12.75">
      <c r="B33" s="484" t="s">
        <v>73</v>
      </c>
      <c r="C33" s="485"/>
      <c r="D33" s="69"/>
      <c r="E33" s="70"/>
    </row>
    <row r="34" spans="2:5" ht="12.75">
      <c r="B34" s="454" t="s">
        <v>106</v>
      </c>
      <c r="C34" s="455"/>
      <c r="D34" s="132">
        <f>SUM(D35:D40)</f>
        <v>0</v>
      </c>
      <c r="E34" s="133">
        <f>SUM(D34:D34)</f>
        <v>0</v>
      </c>
    </row>
    <row r="35" spans="2:5" ht="12.75">
      <c r="B35" s="456" t="s">
        <v>146</v>
      </c>
      <c r="C35" s="457"/>
      <c r="D35" s="134"/>
      <c r="E35" s="133">
        <f aca="true" t="shared" si="1" ref="E35:E98">SUM(D35:D35)</f>
        <v>0</v>
      </c>
    </row>
    <row r="36" spans="2:5" ht="12.75">
      <c r="B36" s="456" t="s">
        <v>43</v>
      </c>
      <c r="C36" s="457"/>
      <c r="D36" s="135"/>
      <c r="E36" s="133">
        <f t="shared" si="1"/>
        <v>0</v>
      </c>
    </row>
    <row r="37" spans="2:5" ht="12.75">
      <c r="B37" s="456" t="s">
        <v>13</v>
      </c>
      <c r="C37" s="457"/>
      <c r="D37" s="135"/>
      <c r="E37" s="133">
        <f t="shared" si="1"/>
        <v>0</v>
      </c>
    </row>
    <row r="38" spans="2:5" ht="12.75">
      <c r="B38" s="456" t="s">
        <v>40</v>
      </c>
      <c r="C38" s="457"/>
      <c r="D38" s="135"/>
      <c r="E38" s="133">
        <f t="shared" si="1"/>
        <v>0</v>
      </c>
    </row>
    <row r="39" spans="2:5" ht="12.75">
      <c r="B39" s="456" t="s">
        <v>41</v>
      </c>
      <c r="C39" s="457"/>
      <c r="D39" s="135"/>
      <c r="E39" s="133">
        <f t="shared" si="1"/>
        <v>0</v>
      </c>
    </row>
    <row r="40" spans="2:5" ht="12.75">
      <c r="B40" s="458" t="s">
        <v>42</v>
      </c>
      <c r="C40" s="459"/>
      <c r="D40" s="136"/>
      <c r="E40" s="133">
        <f t="shared" si="1"/>
        <v>0</v>
      </c>
    </row>
    <row r="41" spans="2:5" ht="12.75">
      <c r="B41" s="454" t="s">
        <v>107</v>
      </c>
      <c r="C41" s="455"/>
      <c r="D41" s="137">
        <f>SUM(D42:D47)</f>
        <v>0</v>
      </c>
      <c r="E41" s="133">
        <f t="shared" si="1"/>
        <v>0</v>
      </c>
    </row>
    <row r="42" spans="2:5" ht="12.75">
      <c r="B42" s="456" t="s">
        <v>146</v>
      </c>
      <c r="C42" s="457"/>
      <c r="D42" s="134"/>
      <c r="E42" s="133">
        <f t="shared" si="1"/>
        <v>0</v>
      </c>
    </row>
    <row r="43" spans="2:5" ht="12.75">
      <c r="B43" s="456" t="s">
        <v>43</v>
      </c>
      <c r="C43" s="457"/>
      <c r="D43" s="138"/>
      <c r="E43" s="133">
        <f t="shared" si="1"/>
        <v>0</v>
      </c>
    </row>
    <row r="44" spans="2:5" ht="12.75">
      <c r="B44" s="456" t="s">
        <v>13</v>
      </c>
      <c r="C44" s="457"/>
      <c r="D44" s="135"/>
      <c r="E44" s="133">
        <f t="shared" si="1"/>
        <v>0</v>
      </c>
    </row>
    <row r="45" spans="2:5" ht="12.75">
      <c r="B45" s="456" t="s">
        <v>40</v>
      </c>
      <c r="C45" s="457"/>
      <c r="D45" s="135"/>
      <c r="E45" s="133">
        <f t="shared" si="1"/>
        <v>0</v>
      </c>
    </row>
    <row r="46" spans="2:5" ht="12.75">
      <c r="B46" s="456" t="s">
        <v>41</v>
      </c>
      <c r="C46" s="457"/>
      <c r="D46" s="135"/>
      <c r="E46" s="133">
        <f t="shared" si="1"/>
        <v>0</v>
      </c>
    </row>
    <row r="47" spans="2:5" ht="12.75">
      <c r="B47" s="458" t="s">
        <v>42</v>
      </c>
      <c r="C47" s="459"/>
      <c r="D47" s="135"/>
      <c r="E47" s="133">
        <f t="shared" si="1"/>
        <v>0</v>
      </c>
    </row>
    <row r="48" spans="2:5" ht="12.75">
      <c r="B48" s="454" t="s">
        <v>108</v>
      </c>
      <c r="C48" s="455"/>
      <c r="D48" s="137">
        <f>SUM(D49:D54)</f>
        <v>0</v>
      </c>
      <c r="E48" s="133">
        <f t="shared" si="1"/>
        <v>0</v>
      </c>
    </row>
    <row r="49" spans="2:5" ht="12.75">
      <c r="B49" s="456" t="s">
        <v>146</v>
      </c>
      <c r="C49" s="457"/>
      <c r="D49" s="134"/>
      <c r="E49" s="133">
        <f t="shared" si="1"/>
        <v>0</v>
      </c>
    </row>
    <row r="50" spans="2:5" ht="12.75">
      <c r="B50" s="456" t="s">
        <v>43</v>
      </c>
      <c r="C50" s="457"/>
      <c r="D50" s="135"/>
      <c r="E50" s="133">
        <f t="shared" si="1"/>
        <v>0</v>
      </c>
    </row>
    <row r="51" spans="2:5" ht="12.75">
      <c r="B51" s="456" t="s">
        <v>13</v>
      </c>
      <c r="C51" s="457"/>
      <c r="D51" s="135"/>
      <c r="E51" s="133">
        <f t="shared" si="1"/>
        <v>0</v>
      </c>
    </row>
    <row r="52" spans="2:5" ht="12.75">
      <c r="B52" s="456" t="s">
        <v>40</v>
      </c>
      <c r="C52" s="457"/>
      <c r="D52" s="135"/>
      <c r="E52" s="133">
        <f t="shared" si="1"/>
        <v>0</v>
      </c>
    </row>
    <row r="53" spans="2:5" ht="12.75">
      <c r="B53" s="456" t="s">
        <v>41</v>
      </c>
      <c r="C53" s="457"/>
      <c r="D53" s="135"/>
      <c r="E53" s="133">
        <f t="shared" si="1"/>
        <v>0</v>
      </c>
    </row>
    <row r="54" spans="2:5" ht="12.75">
      <c r="B54" s="458" t="s">
        <v>42</v>
      </c>
      <c r="C54" s="459"/>
      <c r="D54" s="135"/>
      <c r="E54" s="133">
        <f t="shared" si="1"/>
        <v>0</v>
      </c>
    </row>
    <row r="55" spans="2:5" ht="12.75">
      <c r="B55" s="454" t="s">
        <v>109</v>
      </c>
      <c r="C55" s="455"/>
      <c r="D55" s="137">
        <f>SUM(D56:D61)</f>
        <v>0</v>
      </c>
      <c r="E55" s="133">
        <f t="shared" si="1"/>
        <v>0</v>
      </c>
    </row>
    <row r="56" spans="2:5" ht="12.75">
      <c r="B56" s="456" t="s">
        <v>146</v>
      </c>
      <c r="C56" s="457"/>
      <c r="D56" s="134"/>
      <c r="E56" s="133">
        <f t="shared" si="1"/>
        <v>0</v>
      </c>
    </row>
    <row r="57" spans="2:5" ht="12.75">
      <c r="B57" s="456" t="s">
        <v>43</v>
      </c>
      <c r="C57" s="457"/>
      <c r="D57" s="135"/>
      <c r="E57" s="133">
        <f t="shared" si="1"/>
        <v>0</v>
      </c>
    </row>
    <row r="58" spans="2:5" ht="12.75">
      <c r="B58" s="456" t="s">
        <v>13</v>
      </c>
      <c r="C58" s="457"/>
      <c r="D58" s="135"/>
      <c r="E58" s="133">
        <f t="shared" si="1"/>
        <v>0</v>
      </c>
    </row>
    <row r="59" spans="2:5" ht="12.75">
      <c r="B59" s="456" t="s">
        <v>40</v>
      </c>
      <c r="C59" s="457"/>
      <c r="D59" s="135"/>
      <c r="E59" s="133">
        <f t="shared" si="1"/>
        <v>0</v>
      </c>
    </row>
    <row r="60" spans="2:5" ht="12.75">
      <c r="B60" s="456" t="s">
        <v>41</v>
      </c>
      <c r="C60" s="457"/>
      <c r="D60" s="135"/>
      <c r="E60" s="133">
        <f t="shared" si="1"/>
        <v>0</v>
      </c>
    </row>
    <row r="61" spans="2:5" ht="12.75">
      <c r="B61" s="458" t="s">
        <v>42</v>
      </c>
      <c r="C61" s="459"/>
      <c r="D61" s="135"/>
      <c r="E61" s="133">
        <f t="shared" si="1"/>
        <v>0</v>
      </c>
    </row>
    <row r="62" spans="2:5" ht="12.75">
      <c r="B62" s="454" t="s">
        <v>110</v>
      </c>
      <c r="C62" s="455"/>
      <c r="D62" s="137">
        <f>SUM(D63:D68)</f>
        <v>0</v>
      </c>
      <c r="E62" s="133">
        <f t="shared" si="1"/>
        <v>0</v>
      </c>
    </row>
    <row r="63" spans="2:5" ht="12.75">
      <c r="B63" s="456" t="s">
        <v>146</v>
      </c>
      <c r="C63" s="457"/>
      <c r="D63" s="134"/>
      <c r="E63" s="133">
        <f t="shared" si="1"/>
        <v>0</v>
      </c>
    </row>
    <row r="64" spans="2:5" ht="12.75">
      <c r="B64" s="456" t="s">
        <v>43</v>
      </c>
      <c r="C64" s="457"/>
      <c r="D64" s="135"/>
      <c r="E64" s="133">
        <f t="shared" si="1"/>
        <v>0</v>
      </c>
    </row>
    <row r="65" spans="2:5" ht="12.75">
      <c r="B65" s="456" t="s">
        <v>13</v>
      </c>
      <c r="C65" s="457"/>
      <c r="D65" s="135"/>
      <c r="E65" s="133">
        <f t="shared" si="1"/>
        <v>0</v>
      </c>
    </row>
    <row r="66" spans="2:5" ht="12.75">
      <c r="B66" s="456" t="s">
        <v>40</v>
      </c>
      <c r="C66" s="457"/>
      <c r="D66" s="135"/>
      <c r="E66" s="133">
        <f t="shared" si="1"/>
        <v>0</v>
      </c>
    </row>
    <row r="67" spans="2:5" ht="12.75">
      <c r="B67" s="456" t="s">
        <v>41</v>
      </c>
      <c r="C67" s="457"/>
      <c r="D67" s="135"/>
      <c r="E67" s="133">
        <f t="shared" si="1"/>
        <v>0</v>
      </c>
    </row>
    <row r="68" spans="2:5" ht="12.75">
      <c r="B68" s="458" t="s">
        <v>42</v>
      </c>
      <c r="C68" s="459"/>
      <c r="D68" s="135"/>
      <c r="E68" s="133">
        <f t="shared" si="1"/>
        <v>0</v>
      </c>
    </row>
    <row r="69" spans="2:5" ht="12.75">
      <c r="B69" s="454" t="s">
        <v>111</v>
      </c>
      <c r="C69" s="455"/>
      <c r="D69" s="137">
        <f>SUM(D70:D75)</f>
        <v>0</v>
      </c>
      <c r="E69" s="133">
        <f t="shared" si="1"/>
        <v>0</v>
      </c>
    </row>
    <row r="70" spans="2:5" ht="12.75">
      <c r="B70" s="456" t="s">
        <v>146</v>
      </c>
      <c r="C70" s="457"/>
      <c r="D70" s="134"/>
      <c r="E70" s="133">
        <f t="shared" si="1"/>
        <v>0</v>
      </c>
    </row>
    <row r="71" spans="2:5" ht="12.75">
      <c r="B71" s="456" t="s">
        <v>43</v>
      </c>
      <c r="C71" s="457"/>
      <c r="D71" s="135"/>
      <c r="E71" s="133">
        <f t="shared" si="1"/>
        <v>0</v>
      </c>
    </row>
    <row r="72" spans="2:5" ht="12.75">
      <c r="B72" s="456" t="s">
        <v>13</v>
      </c>
      <c r="C72" s="457"/>
      <c r="D72" s="135"/>
      <c r="E72" s="133">
        <f t="shared" si="1"/>
        <v>0</v>
      </c>
    </row>
    <row r="73" spans="2:5" ht="12.75">
      <c r="B73" s="456" t="s">
        <v>40</v>
      </c>
      <c r="C73" s="457"/>
      <c r="D73" s="135"/>
      <c r="E73" s="133">
        <f t="shared" si="1"/>
        <v>0</v>
      </c>
    </row>
    <row r="74" spans="2:5" ht="12.75">
      <c r="B74" s="456" t="s">
        <v>41</v>
      </c>
      <c r="C74" s="457"/>
      <c r="D74" s="135"/>
      <c r="E74" s="133">
        <f t="shared" si="1"/>
        <v>0</v>
      </c>
    </row>
    <row r="75" spans="2:5" ht="12.75">
      <c r="B75" s="458" t="s">
        <v>42</v>
      </c>
      <c r="C75" s="459"/>
      <c r="D75" s="135"/>
      <c r="E75" s="133">
        <f t="shared" si="1"/>
        <v>0</v>
      </c>
    </row>
    <row r="76" spans="2:5" ht="12.75">
      <c r="B76" s="454" t="s">
        <v>112</v>
      </c>
      <c r="C76" s="455"/>
      <c r="D76" s="137">
        <f>SUM(D77:D82)</f>
        <v>0</v>
      </c>
      <c r="E76" s="133">
        <f t="shared" si="1"/>
        <v>0</v>
      </c>
    </row>
    <row r="77" spans="2:5" ht="12.75">
      <c r="B77" s="456" t="s">
        <v>146</v>
      </c>
      <c r="C77" s="457"/>
      <c r="D77" s="134"/>
      <c r="E77" s="133">
        <f t="shared" si="1"/>
        <v>0</v>
      </c>
    </row>
    <row r="78" spans="2:5" ht="12.75">
      <c r="B78" s="456" t="s">
        <v>43</v>
      </c>
      <c r="C78" s="457"/>
      <c r="D78" s="135"/>
      <c r="E78" s="133">
        <f t="shared" si="1"/>
        <v>0</v>
      </c>
    </row>
    <row r="79" spans="2:5" ht="12.75">
      <c r="B79" s="456" t="s">
        <v>13</v>
      </c>
      <c r="C79" s="457"/>
      <c r="D79" s="135"/>
      <c r="E79" s="133">
        <f t="shared" si="1"/>
        <v>0</v>
      </c>
    </row>
    <row r="80" spans="2:5" ht="12.75">
      <c r="B80" s="456" t="s">
        <v>40</v>
      </c>
      <c r="C80" s="457"/>
      <c r="D80" s="135"/>
      <c r="E80" s="133">
        <f t="shared" si="1"/>
        <v>0</v>
      </c>
    </row>
    <row r="81" spans="2:5" ht="12.75">
      <c r="B81" s="456" t="s">
        <v>41</v>
      </c>
      <c r="C81" s="457"/>
      <c r="D81" s="135"/>
      <c r="E81" s="133">
        <f t="shared" si="1"/>
        <v>0</v>
      </c>
    </row>
    <row r="82" spans="2:5" ht="12.75">
      <c r="B82" s="458" t="s">
        <v>42</v>
      </c>
      <c r="C82" s="459"/>
      <c r="D82" s="135"/>
      <c r="E82" s="133">
        <f t="shared" si="1"/>
        <v>0</v>
      </c>
    </row>
    <row r="83" spans="2:5" ht="12.75">
      <c r="B83" s="454" t="s">
        <v>113</v>
      </c>
      <c r="C83" s="455"/>
      <c r="D83" s="137">
        <f>SUM(D84:D89)</f>
        <v>0</v>
      </c>
      <c r="E83" s="133">
        <f t="shared" si="1"/>
        <v>0</v>
      </c>
    </row>
    <row r="84" spans="2:5" ht="12.75">
      <c r="B84" s="456" t="s">
        <v>146</v>
      </c>
      <c r="C84" s="457"/>
      <c r="D84" s="134"/>
      <c r="E84" s="133">
        <f t="shared" si="1"/>
        <v>0</v>
      </c>
    </row>
    <row r="85" spans="2:5" ht="12.75">
      <c r="B85" s="456" t="s">
        <v>43</v>
      </c>
      <c r="C85" s="457"/>
      <c r="D85" s="135"/>
      <c r="E85" s="133">
        <f t="shared" si="1"/>
        <v>0</v>
      </c>
    </row>
    <row r="86" spans="2:5" ht="12.75">
      <c r="B86" s="456" t="s">
        <v>13</v>
      </c>
      <c r="C86" s="457"/>
      <c r="D86" s="135"/>
      <c r="E86" s="133">
        <f t="shared" si="1"/>
        <v>0</v>
      </c>
    </row>
    <row r="87" spans="2:5" ht="12.75">
      <c r="B87" s="456" t="s">
        <v>40</v>
      </c>
      <c r="C87" s="457"/>
      <c r="D87" s="135"/>
      <c r="E87" s="133">
        <f t="shared" si="1"/>
        <v>0</v>
      </c>
    </row>
    <row r="88" spans="2:5" ht="12.75">
      <c r="B88" s="456" t="s">
        <v>41</v>
      </c>
      <c r="C88" s="457"/>
      <c r="D88" s="135"/>
      <c r="E88" s="133">
        <f t="shared" si="1"/>
        <v>0</v>
      </c>
    </row>
    <row r="89" spans="2:5" ht="12.75">
      <c r="B89" s="458" t="s">
        <v>42</v>
      </c>
      <c r="C89" s="459"/>
      <c r="D89" s="136"/>
      <c r="E89" s="133">
        <f t="shared" si="1"/>
        <v>0</v>
      </c>
    </row>
    <row r="90" spans="2:5" ht="12.75">
      <c r="B90" s="454" t="s">
        <v>114</v>
      </c>
      <c r="C90" s="455"/>
      <c r="D90" s="137">
        <f>SUM(D91:D96)</f>
        <v>0</v>
      </c>
      <c r="E90" s="133">
        <f t="shared" si="1"/>
        <v>0</v>
      </c>
    </row>
    <row r="91" spans="2:5" ht="12.75">
      <c r="B91" s="456" t="s">
        <v>146</v>
      </c>
      <c r="C91" s="457"/>
      <c r="D91" s="134"/>
      <c r="E91" s="133">
        <f t="shared" si="1"/>
        <v>0</v>
      </c>
    </row>
    <row r="92" spans="2:5" ht="12.75">
      <c r="B92" s="456" t="s">
        <v>43</v>
      </c>
      <c r="C92" s="457"/>
      <c r="D92" s="135"/>
      <c r="E92" s="133">
        <f t="shared" si="1"/>
        <v>0</v>
      </c>
    </row>
    <row r="93" spans="2:5" ht="12.75">
      <c r="B93" s="456" t="s">
        <v>13</v>
      </c>
      <c r="C93" s="457"/>
      <c r="D93" s="135"/>
      <c r="E93" s="133">
        <f t="shared" si="1"/>
        <v>0</v>
      </c>
    </row>
    <row r="94" spans="2:5" ht="12.75">
      <c r="B94" s="456" t="s">
        <v>40</v>
      </c>
      <c r="C94" s="457"/>
      <c r="D94" s="135"/>
      <c r="E94" s="133">
        <f t="shared" si="1"/>
        <v>0</v>
      </c>
    </row>
    <row r="95" spans="2:5" ht="12.75">
      <c r="B95" s="456" t="s">
        <v>41</v>
      </c>
      <c r="C95" s="457"/>
      <c r="D95" s="135"/>
      <c r="E95" s="133">
        <f t="shared" si="1"/>
        <v>0</v>
      </c>
    </row>
    <row r="96" spans="2:5" ht="12.75">
      <c r="B96" s="458" t="s">
        <v>42</v>
      </c>
      <c r="C96" s="459"/>
      <c r="D96" s="135"/>
      <c r="E96" s="133">
        <f t="shared" si="1"/>
        <v>0</v>
      </c>
    </row>
    <row r="97" spans="2:5" ht="12.75">
      <c r="B97" s="454" t="s">
        <v>115</v>
      </c>
      <c r="C97" s="455"/>
      <c r="D97" s="137">
        <f>SUM(D98:D103)</f>
        <v>0</v>
      </c>
      <c r="E97" s="133">
        <f t="shared" si="1"/>
        <v>0</v>
      </c>
    </row>
    <row r="98" spans="2:5" ht="12.75">
      <c r="B98" s="456" t="s">
        <v>146</v>
      </c>
      <c r="C98" s="457"/>
      <c r="D98" s="134"/>
      <c r="E98" s="133">
        <f t="shared" si="1"/>
        <v>0</v>
      </c>
    </row>
    <row r="99" spans="2:5" ht="12.75">
      <c r="B99" s="456" t="s">
        <v>43</v>
      </c>
      <c r="C99" s="457"/>
      <c r="D99" s="135"/>
      <c r="E99" s="133">
        <f aca="true" t="shared" si="2" ref="E99:E104">SUM(D99:D99)</f>
        <v>0</v>
      </c>
    </row>
    <row r="100" spans="2:5" ht="12.75">
      <c r="B100" s="456" t="s">
        <v>13</v>
      </c>
      <c r="C100" s="457"/>
      <c r="D100" s="135"/>
      <c r="E100" s="133">
        <f t="shared" si="2"/>
        <v>0</v>
      </c>
    </row>
    <row r="101" spans="2:5" ht="12.75">
      <c r="B101" s="456" t="s">
        <v>40</v>
      </c>
      <c r="C101" s="457"/>
      <c r="D101" s="135"/>
      <c r="E101" s="133">
        <f t="shared" si="2"/>
        <v>0</v>
      </c>
    </row>
    <row r="102" spans="2:5" ht="12.75">
      <c r="B102" s="456" t="s">
        <v>41</v>
      </c>
      <c r="C102" s="457"/>
      <c r="D102" s="135"/>
      <c r="E102" s="133">
        <f t="shared" si="2"/>
        <v>0</v>
      </c>
    </row>
    <row r="103" spans="2:5" ht="12.75">
      <c r="B103" s="458" t="s">
        <v>42</v>
      </c>
      <c r="C103" s="459"/>
      <c r="D103" s="136"/>
      <c r="E103" s="133">
        <f t="shared" si="2"/>
        <v>0</v>
      </c>
    </row>
    <row r="104" spans="2:5" ht="13.5" thickBot="1">
      <c r="B104" s="86" t="s">
        <v>139</v>
      </c>
      <c r="C104" s="110"/>
      <c r="D104" s="139">
        <f>(D34+D41+D48+D55+D62+D69+D76+D83+D90+D97)*CambioInversion</f>
        <v>0</v>
      </c>
      <c r="E104" s="131">
        <f t="shared" si="2"/>
        <v>0</v>
      </c>
    </row>
    <row r="105" ht="13.5" thickBot="1">
      <c r="D105"/>
    </row>
    <row r="106" spans="2:5" ht="12.75">
      <c r="B106" s="452" t="s">
        <v>74</v>
      </c>
      <c r="C106" s="453"/>
      <c r="D106" s="219"/>
      <c r="E106" s="220"/>
    </row>
    <row r="107" spans="2:5" ht="12.75">
      <c r="B107" s="454" t="s">
        <v>106</v>
      </c>
      <c r="C107" s="455"/>
      <c r="D107" s="140">
        <f>SUM(D108:D113)</f>
        <v>0</v>
      </c>
      <c r="E107" s="133">
        <f>SUM(D107:D107)</f>
        <v>0</v>
      </c>
    </row>
    <row r="108" spans="2:5" ht="12.75">
      <c r="B108" s="456" t="s">
        <v>146</v>
      </c>
      <c r="C108" s="457"/>
      <c r="D108" s="141"/>
      <c r="E108" s="133">
        <f aca="true" t="shared" si="3" ref="E108:E156">SUM(D108:D108)</f>
        <v>0</v>
      </c>
    </row>
    <row r="109" spans="2:5" ht="12.75">
      <c r="B109" s="456" t="s">
        <v>43</v>
      </c>
      <c r="C109" s="457"/>
      <c r="D109" s="135"/>
      <c r="E109" s="133">
        <f t="shared" si="3"/>
        <v>0</v>
      </c>
    </row>
    <row r="110" spans="2:5" ht="12.75">
      <c r="B110" s="456" t="s">
        <v>13</v>
      </c>
      <c r="C110" s="457"/>
      <c r="D110" s="135"/>
      <c r="E110" s="133">
        <f t="shared" si="3"/>
        <v>0</v>
      </c>
    </row>
    <row r="111" spans="2:5" ht="12.75">
      <c r="B111" s="456" t="s">
        <v>40</v>
      </c>
      <c r="C111" s="457"/>
      <c r="D111" s="134"/>
      <c r="E111" s="133">
        <f t="shared" si="3"/>
        <v>0</v>
      </c>
    </row>
    <row r="112" spans="2:5" ht="12.75">
      <c r="B112" s="456" t="s">
        <v>41</v>
      </c>
      <c r="C112" s="457"/>
      <c r="D112" s="135"/>
      <c r="E112" s="133">
        <f t="shared" si="3"/>
        <v>0</v>
      </c>
    </row>
    <row r="113" spans="2:5" ht="12.75">
      <c r="B113" s="456" t="s">
        <v>42</v>
      </c>
      <c r="C113" s="457"/>
      <c r="D113" s="135"/>
      <c r="E113" s="133">
        <f t="shared" si="3"/>
        <v>0</v>
      </c>
    </row>
    <row r="114" spans="2:5" ht="12.75">
      <c r="B114" s="454" t="s">
        <v>107</v>
      </c>
      <c r="C114" s="455"/>
      <c r="D114" s="140">
        <f>SUM(D115:D120)</f>
        <v>0</v>
      </c>
      <c r="E114" s="133">
        <f t="shared" si="3"/>
        <v>0</v>
      </c>
    </row>
    <row r="115" spans="2:5" ht="12.75">
      <c r="B115" s="456" t="s">
        <v>146</v>
      </c>
      <c r="C115" s="457"/>
      <c r="D115" s="135"/>
      <c r="E115" s="133">
        <f t="shared" si="3"/>
        <v>0</v>
      </c>
    </row>
    <row r="116" spans="2:5" ht="12.75">
      <c r="B116" s="456" t="s">
        <v>43</v>
      </c>
      <c r="C116" s="457"/>
      <c r="D116" s="135"/>
      <c r="E116" s="133">
        <f t="shared" si="3"/>
        <v>0</v>
      </c>
    </row>
    <row r="117" spans="2:5" ht="12.75">
      <c r="B117" s="456" t="s">
        <v>13</v>
      </c>
      <c r="C117" s="457"/>
      <c r="D117" s="135"/>
      <c r="E117" s="133">
        <f t="shared" si="3"/>
        <v>0</v>
      </c>
    </row>
    <row r="118" spans="2:5" ht="12.75">
      <c r="B118" s="456" t="s">
        <v>40</v>
      </c>
      <c r="C118" s="457"/>
      <c r="D118" s="135"/>
      <c r="E118" s="133">
        <f t="shared" si="3"/>
        <v>0</v>
      </c>
    </row>
    <row r="119" spans="2:5" ht="12.75">
      <c r="B119" s="456" t="s">
        <v>41</v>
      </c>
      <c r="C119" s="457"/>
      <c r="D119" s="135"/>
      <c r="E119" s="133">
        <f t="shared" si="3"/>
        <v>0</v>
      </c>
    </row>
    <row r="120" spans="2:5" ht="12.75">
      <c r="B120" s="456" t="s">
        <v>42</v>
      </c>
      <c r="C120" s="457"/>
      <c r="D120" s="135"/>
      <c r="E120" s="133">
        <f t="shared" si="3"/>
        <v>0</v>
      </c>
    </row>
    <row r="121" spans="2:5" ht="12.75">
      <c r="B121" s="454" t="s">
        <v>108</v>
      </c>
      <c r="C121" s="455"/>
      <c r="D121" s="142">
        <f>SUM(D122:D127)</f>
        <v>0</v>
      </c>
      <c r="E121" s="133">
        <f t="shared" si="3"/>
        <v>0</v>
      </c>
    </row>
    <row r="122" spans="2:5" ht="12.75">
      <c r="B122" s="456" t="s">
        <v>146</v>
      </c>
      <c r="C122" s="457"/>
      <c r="D122" s="135"/>
      <c r="E122" s="133">
        <f t="shared" si="3"/>
        <v>0</v>
      </c>
    </row>
    <row r="123" spans="2:5" ht="12.75">
      <c r="B123" s="456" t="s">
        <v>43</v>
      </c>
      <c r="C123" s="457"/>
      <c r="D123" s="135"/>
      <c r="E123" s="133">
        <f t="shared" si="3"/>
        <v>0</v>
      </c>
    </row>
    <row r="124" spans="2:5" ht="12.75">
      <c r="B124" s="456" t="s">
        <v>13</v>
      </c>
      <c r="C124" s="457"/>
      <c r="D124" s="135"/>
      <c r="E124" s="133">
        <f t="shared" si="3"/>
        <v>0</v>
      </c>
    </row>
    <row r="125" spans="2:5" ht="12.75">
      <c r="B125" s="456" t="s">
        <v>40</v>
      </c>
      <c r="C125" s="457"/>
      <c r="D125" s="135"/>
      <c r="E125" s="133">
        <f t="shared" si="3"/>
        <v>0</v>
      </c>
    </row>
    <row r="126" spans="2:5" ht="12.75">
      <c r="B126" s="456" t="s">
        <v>41</v>
      </c>
      <c r="C126" s="457"/>
      <c r="D126" s="135"/>
      <c r="E126" s="133">
        <f t="shared" si="3"/>
        <v>0</v>
      </c>
    </row>
    <row r="127" spans="2:5" ht="12.75">
      <c r="B127" s="456" t="s">
        <v>42</v>
      </c>
      <c r="C127" s="457"/>
      <c r="D127" s="135"/>
      <c r="E127" s="133">
        <f t="shared" si="3"/>
        <v>0</v>
      </c>
    </row>
    <row r="128" spans="2:5" ht="12.75">
      <c r="B128" s="454" t="s">
        <v>109</v>
      </c>
      <c r="C128" s="455"/>
      <c r="D128" s="140">
        <f>SUM(D129:D134)</f>
        <v>0</v>
      </c>
      <c r="E128" s="133">
        <f t="shared" si="3"/>
        <v>0</v>
      </c>
    </row>
    <row r="129" spans="2:5" ht="12.75">
      <c r="B129" s="456" t="s">
        <v>146</v>
      </c>
      <c r="C129" s="457"/>
      <c r="D129" s="134"/>
      <c r="E129" s="133">
        <f t="shared" si="3"/>
        <v>0</v>
      </c>
    </row>
    <row r="130" spans="2:5" ht="12.75">
      <c r="B130" s="456" t="s">
        <v>43</v>
      </c>
      <c r="C130" s="457"/>
      <c r="D130" s="135"/>
      <c r="E130" s="133">
        <f t="shared" si="3"/>
        <v>0</v>
      </c>
    </row>
    <row r="131" spans="2:5" ht="12.75">
      <c r="B131" s="456" t="s">
        <v>13</v>
      </c>
      <c r="C131" s="457"/>
      <c r="D131" s="135"/>
      <c r="E131" s="133">
        <f t="shared" si="3"/>
        <v>0</v>
      </c>
    </row>
    <row r="132" spans="2:5" ht="12.75">
      <c r="B132" s="456" t="s">
        <v>40</v>
      </c>
      <c r="C132" s="457"/>
      <c r="D132" s="134"/>
      <c r="E132" s="133">
        <f t="shared" si="3"/>
        <v>0</v>
      </c>
    </row>
    <row r="133" spans="2:5" ht="12.75">
      <c r="B133" s="456" t="s">
        <v>41</v>
      </c>
      <c r="C133" s="457"/>
      <c r="D133" s="135"/>
      <c r="E133" s="133">
        <f t="shared" si="3"/>
        <v>0</v>
      </c>
    </row>
    <row r="134" spans="2:5" ht="12.75">
      <c r="B134" s="456" t="s">
        <v>42</v>
      </c>
      <c r="C134" s="457"/>
      <c r="D134" s="135"/>
      <c r="E134" s="133">
        <f t="shared" si="3"/>
        <v>0</v>
      </c>
    </row>
    <row r="135" spans="2:5" ht="12.75">
      <c r="B135" s="454" t="s">
        <v>110</v>
      </c>
      <c r="C135" s="455"/>
      <c r="D135" s="140">
        <f>SUM(D136:D141)</f>
        <v>0</v>
      </c>
      <c r="E135" s="133">
        <f t="shared" si="3"/>
        <v>0</v>
      </c>
    </row>
    <row r="136" spans="2:5" ht="12.75">
      <c r="B136" s="456" t="s">
        <v>146</v>
      </c>
      <c r="C136" s="457"/>
      <c r="D136" s="135"/>
      <c r="E136" s="133">
        <f t="shared" si="3"/>
        <v>0</v>
      </c>
    </row>
    <row r="137" spans="2:5" ht="12.75">
      <c r="B137" s="456" t="s">
        <v>43</v>
      </c>
      <c r="C137" s="457"/>
      <c r="D137" s="135"/>
      <c r="E137" s="133">
        <f t="shared" si="3"/>
        <v>0</v>
      </c>
    </row>
    <row r="138" spans="2:5" ht="12.75">
      <c r="B138" s="456" t="s">
        <v>13</v>
      </c>
      <c r="C138" s="457"/>
      <c r="D138" s="135"/>
      <c r="E138" s="133">
        <f t="shared" si="3"/>
        <v>0</v>
      </c>
    </row>
    <row r="139" spans="2:5" ht="12.75">
      <c r="B139" s="456" t="s">
        <v>40</v>
      </c>
      <c r="C139" s="457"/>
      <c r="D139" s="135"/>
      <c r="E139" s="133">
        <f t="shared" si="3"/>
        <v>0</v>
      </c>
    </row>
    <row r="140" spans="2:5" ht="12.75">
      <c r="B140" s="456" t="s">
        <v>41</v>
      </c>
      <c r="C140" s="457"/>
      <c r="D140" s="135"/>
      <c r="E140" s="133">
        <f t="shared" si="3"/>
        <v>0</v>
      </c>
    </row>
    <row r="141" spans="2:5" ht="12.75">
      <c r="B141" s="456" t="s">
        <v>42</v>
      </c>
      <c r="C141" s="457"/>
      <c r="D141" s="135"/>
      <c r="E141" s="133">
        <f t="shared" si="3"/>
        <v>0</v>
      </c>
    </row>
    <row r="142" spans="2:5" ht="12.75">
      <c r="B142" s="454" t="s">
        <v>111</v>
      </c>
      <c r="C142" s="455"/>
      <c r="D142" s="142">
        <f>SUM(D143:D148)</f>
        <v>0</v>
      </c>
      <c r="E142" s="133">
        <f t="shared" si="3"/>
        <v>0</v>
      </c>
    </row>
    <row r="143" spans="2:5" ht="12.75">
      <c r="B143" s="456" t="s">
        <v>146</v>
      </c>
      <c r="C143" s="457"/>
      <c r="D143" s="135"/>
      <c r="E143" s="133">
        <f t="shared" si="3"/>
        <v>0</v>
      </c>
    </row>
    <row r="144" spans="2:5" ht="12.75">
      <c r="B144" s="456" t="s">
        <v>43</v>
      </c>
      <c r="C144" s="457"/>
      <c r="D144" s="135"/>
      <c r="E144" s="133">
        <f t="shared" si="3"/>
        <v>0</v>
      </c>
    </row>
    <row r="145" spans="2:5" ht="12.75">
      <c r="B145" s="456" t="s">
        <v>13</v>
      </c>
      <c r="C145" s="457"/>
      <c r="D145" s="135"/>
      <c r="E145" s="133">
        <f t="shared" si="3"/>
        <v>0</v>
      </c>
    </row>
    <row r="146" spans="2:5" ht="12.75">
      <c r="B146" s="456" t="s">
        <v>40</v>
      </c>
      <c r="C146" s="457"/>
      <c r="D146" s="135"/>
      <c r="E146" s="133">
        <f t="shared" si="3"/>
        <v>0</v>
      </c>
    </row>
    <row r="147" spans="2:5" ht="12.75">
      <c r="B147" s="456" t="s">
        <v>41</v>
      </c>
      <c r="C147" s="457"/>
      <c r="D147" s="135"/>
      <c r="E147" s="133">
        <f t="shared" si="3"/>
        <v>0</v>
      </c>
    </row>
    <row r="148" spans="2:5" ht="12.75">
      <c r="B148" s="456" t="s">
        <v>42</v>
      </c>
      <c r="C148" s="457"/>
      <c r="D148" s="135"/>
      <c r="E148" s="133">
        <f t="shared" si="3"/>
        <v>0</v>
      </c>
    </row>
    <row r="149" spans="2:5" ht="12.75">
      <c r="B149" s="454" t="s">
        <v>112</v>
      </c>
      <c r="C149" s="455"/>
      <c r="D149" s="140">
        <f>SUM(D150:D155)</f>
        <v>0</v>
      </c>
      <c r="E149" s="133">
        <f t="shared" si="3"/>
        <v>0</v>
      </c>
    </row>
    <row r="150" spans="2:5" ht="12.75">
      <c r="B150" s="456" t="s">
        <v>146</v>
      </c>
      <c r="C150" s="457"/>
      <c r="D150" s="134"/>
      <c r="E150" s="133">
        <f t="shared" si="3"/>
        <v>0</v>
      </c>
    </row>
    <row r="151" spans="2:5" ht="12.75">
      <c r="B151" s="456" t="s">
        <v>43</v>
      </c>
      <c r="C151" s="457"/>
      <c r="D151" s="135"/>
      <c r="E151" s="133">
        <f t="shared" si="3"/>
        <v>0</v>
      </c>
    </row>
    <row r="152" spans="2:5" ht="12.75">
      <c r="B152" s="456" t="s">
        <v>13</v>
      </c>
      <c r="C152" s="457"/>
      <c r="D152" s="135"/>
      <c r="E152" s="133">
        <f t="shared" si="3"/>
        <v>0</v>
      </c>
    </row>
    <row r="153" spans="2:5" ht="12.75">
      <c r="B153" s="456" t="s">
        <v>40</v>
      </c>
      <c r="C153" s="457"/>
      <c r="D153" s="134"/>
      <c r="E153" s="133">
        <f t="shared" si="3"/>
        <v>0</v>
      </c>
    </row>
    <row r="154" spans="2:5" ht="12.75">
      <c r="B154" s="456" t="s">
        <v>41</v>
      </c>
      <c r="C154" s="457"/>
      <c r="D154" s="135"/>
      <c r="E154" s="133">
        <f t="shared" si="3"/>
        <v>0</v>
      </c>
    </row>
    <row r="155" spans="2:5" ht="12.75">
      <c r="B155" s="456" t="s">
        <v>42</v>
      </c>
      <c r="C155" s="457"/>
      <c r="D155" s="135"/>
      <c r="E155" s="133">
        <f t="shared" si="3"/>
        <v>0</v>
      </c>
    </row>
    <row r="156" spans="2:5" ht="13.5" thickBot="1">
      <c r="B156" s="517" t="s">
        <v>140</v>
      </c>
      <c r="C156" s="518"/>
      <c r="D156" s="139">
        <f>(D107+D114+D121+D128+D135+D142+D149)*CambioOperacion</f>
        <v>0</v>
      </c>
      <c r="E156" s="131">
        <f t="shared" si="3"/>
        <v>0</v>
      </c>
    </row>
    <row r="157" ht="13.5" thickBot="1">
      <c r="D157"/>
    </row>
    <row r="158" spans="2:5" ht="12.75">
      <c r="B158" s="519" t="s">
        <v>141</v>
      </c>
      <c r="C158" s="520"/>
      <c r="D158" s="219"/>
      <c r="E158" s="220"/>
    </row>
    <row r="159" spans="2:5" ht="12.75">
      <c r="B159" s="456" t="s">
        <v>146</v>
      </c>
      <c r="C159" s="457"/>
      <c r="D159" s="143">
        <f>PREPARACION!$R196</f>
        <v>0</v>
      </c>
      <c r="E159" s="130">
        <f aca="true" t="shared" si="4" ref="E159:E164">SUM(D159:D159)</f>
        <v>0</v>
      </c>
    </row>
    <row r="160" spans="2:5" ht="12.75">
      <c r="B160" s="456" t="s">
        <v>43</v>
      </c>
      <c r="C160" s="457"/>
      <c r="D160" s="143">
        <f>PREPARACION!$S196</f>
        <v>0</v>
      </c>
      <c r="E160" s="130">
        <f t="shared" si="4"/>
        <v>0</v>
      </c>
    </row>
    <row r="161" spans="2:5" ht="12.75">
      <c r="B161" s="456" t="s">
        <v>13</v>
      </c>
      <c r="C161" s="457"/>
      <c r="D161" s="143">
        <f>PREPARACION!$T196</f>
        <v>0</v>
      </c>
      <c r="E161" s="130">
        <f t="shared" si="4"/>
        <v>0</v>
      </c>
    </row>
    <row r="162" spans="2:5" ht="12.75">
      <c r="B162" s="456" t="s">
        <v>40</v>
      </c>
      <c r="C162" s="457"/>
      <c r="D162" s="143">
        <f>PREPARACION!$U196</f>
        <v>0</v>
      </c>
      <c r="E162" s="130">
        <f t="shared" si="4"/>
        <v>0</v>
      </c>
    </row>
    <row r="163" spans="2:5" ht="12.75">
      <c r="B163" s="456" t="s">
        <v>41</v>
      </c>
      <c r="C163" s="457"/>
      <c r="D163" s="143">
        <f>PREPARACION!$V196</f>
        <v>0</v>
      </c>
      <c r="E163" s="130">
        <f t="shared" si="4"/>
        <v>0</v>
      </c>
    </row>
    <row r="164" spans="2:5" ht="12.75">
      <c r="B164" s="456" t="s">
        <v>42</v>
      </c>
      <c r="C164" s="457"/>
      <c r="D164" s="143">
        <f>PREPARACION!$W196</f>
        <v>0</v>
      </c>
      <c r="E164" s="130">
        <f t="shared" si="4"/>
        <v>0</v>
      </c>
    </row>
    <row r="165" spans="2:5" ht="13.5" thickBot="1">
      <c r="B165" s="501" t="s">
        <v>142</v>
      </c>
      <c r="C165" s="502"/>
      <c r="D165" s="139">
        <f>SUM(D159:D164)</f>
        <v>0</v>
      </c>
      <c r="E165" s="131">
        <f>SUM(D165:D165)</f>
        <v>0</v>
      </c>
    </row>
    <row r="166" spans="2:4" ht="13.5" thickBot="1">
      <c r="B166" s="178">
        <f>IF(B1=TRUE,30000000,30000000/6)</f>
        <v>5000000</v>
      </c>
      <c r="C166" s="178">
        <f>IF(B1=TRUE,60000000,60000000/6)</f>
        <v>10000000</v>
      </c>
      <c r="D166"/>
    </row>
    <row r="167" spans="2:5" ht="12.75">
      <c r="B167" s="489" t="s">
        <v>76</v>
      </c>
      <c r="C167" s="490"/>
      <c r="D167" s="179">
        <f>IF(B1=TRUE,120000000,120000000/6)</f>
        <v>20000000</v>
      </c>
      <c r="E167" s="179">
        <f>celda2r+celda2x+celda2j</f>
        <v>0</v>
      </c>
    </row>
    <row r="168" spans="2:5" ht="12.75" hidden="1">
      <c r="B168" s="487" t="s">
        <v>147</v>
      </c>
      <c r="C168" s="488"/>
      <c r="D168" s="143">
        <f ca="1">IF(AND(tot1&lt;Rango1,Impacto&gt;0),tot1*OFFSET(emenos30,0,Impacto),IF(AND(tot1&gt;Rango1,tot1&lt;Rango2,Impacto&gt;0),tot1*OFFSET(eentre30_60,0,Impacto),IF(AND(tot1&gt;Rango2,tot1&lt;Rango3,Impacto&gt;0),tot1*OFFSET(eentre60_120,0,Impacto),IF(AND(tot1&gt;Rango3,Impacto&gt;0),tot1*OFFSET(emas120,0,Impacto),0))))</f>
        <v>0</v>
      </c>
      <c r="E168" s="130">
        <f>SUM(D168:D168)</f>
        <v>0</v>
      </c>
    </row>
    <row r="169" spans="2:5" ht="12.75">
      <c r="B169" s="487" t="s">
        <v>148</v>
      </c>
      <c r="C169" s="488"/>
      <c r="D169" s="143">
        <f ca="1">(IF(AND(tot1&lt;Rango1,Impacto&gt;0),tot1*OFFSET(imenos30,0,Impacto),IF(AND(tot1&gt;Rango1,tot1&lt;Rango2,Impacto&gt;0),tot1*OFFSET(ientre30_60,0,Impacto),IF(AND(tot1&gt;Rango2,tot1&lt;Rango3,Impacto&gt;0),tot1*OFFSET(ientre60_120,0,Impacto),IF(AND(tot1&gt;Rango3,Impacto&gt;0),tot1*OFFSET(imas120,0,Impacto),0)))))/2</f>
        <v>0</v>
      </c>
      <c r="E169" s="130">
        <f>SUM(D169:D169)</f>
        <v>0</v>
      </c>
    </row>
    <row r="170" spans="2:5" ht="13.5" thickBot="1">
      <c r="B170" s="71"/>
      <c r="C170" s="72" t="s">
        <v>75</v>
      </c>
      <c r="D170" s="139">
        <f>D169+D169</f>
        <v>0</v>
      </c>
      <c r="E170" s="131">
        <f>SUM(D170:D170)</f>
        <v>0</v>
      </c>
    </row>
    <row r="171" spans="2:6" ht="13.5" thickBot="1">
      <c r="B171" s="503"/>
      <c r="C171" s="503"/>
      <c r="D171" s="15"/>
      <c r="E171" s="15"/>
      <c r="F171" s="1"/>
    </row>
    <row r="172" spans="2:5" ht="13.5" thickBot="1">
      <c r="B172" s="504" t="s">
        <v>3</v>
      </c>
      <c r="C172" s="505"/>
      <c r="D172" s="144">
        <f>D104+D156+D165+D170</f>
        <v>0</v>
      </c>
      <c r="E172" s="145">
        <f>SUM(D172:D172)</f>
        <v>0</v>
      </c>
    </row>
    <row r="173" ht="12.75">
      <c r="E173" s="14"/>
    </row>
    <row r="174" spans="2:4" ht="12.75" hidden="1">
      <c r="B174" s="506" t="s">
        <v>15</v>
      </c>
      <c r="C174" s="506"/>
      <c r="D174" s="166">
        <f>D172</f>
        <v>0</v>
      </c>
    </row>
    <row r="175" spans="2:4" ht="12.75" hidden="1">
      <c r="B175" s="486" t="s">
        <v>8</v>
      </c>
      <c r="C175" s="486"/>
      <c r="D175" s="166">
        <f>D26-D172</f>
        <v>0</v>
      </c>
    </row>
    <row r="176" spans="2:4" ht="12.75" hidden="1">
      <c r="B176" s="486" t="s">
        <v>9</v>
      </c>
      <c r="C176" s="486"/>
      <c r="D176" s="166">
        <f>-PMT(interesprivado,años1,vacp1)</f>
        <v>0</v>
      </c>
    </row>
    <row r="177" spans="2:4" ht="12.75" hidden="1">
      <c r="B177" s="486" t="s">
        <v>183</v>
      </c>
      <c r="C177" s="486"/>
      <c r="D177" s="216"/>
    </row>
    <row r="178" spans="2:7" ht="12.75" hidden="1">
      <c r="B178" s="506" t="s">
        <v>186</v>
      </c>
      <c r="C178" s="506"/>
      <c r="D178" s="166"/>
      <c r="F178" s="167" t="s">
        <v>187</v>
      </c>
      <c r="G178" s="164">
        <f>IF(vacp1&lt;&gt;0,vaip/vacp1,0)</f>
        <v>0</v>
      </c>
    </row>
    <row r="179" spans="2:4" ht="12.75">
      <c r="B179" s="13"/>
      <c r="C179" s="13"/>
      <c r="D179" s="16"/>
    </row>
    <row r="180" spans="2:4" ht="21" customHeight="1" thickBot="1">
      <c r="B180" s="8" t="s">
        <v>127</v>
      </c>
      <c r="D180"/>
    </row>
    <row r="181" spans="2:5" ht="13.5" thickBot="1">
      <c r="B181" s="491"/>
      <c r="C181" s="492"/>
      <c r="D181" s="497" t="s">
        <v>2</v>
      </c>
      <c r="E181" s="498"/>
    </row>
    <row r="182" spans="2:5" ht="12.75">
      <c r="B182" s="493"/>
      <c r="C182" s="494"/>
      <c r="D182" s="105">
        <v>0</v>
      </c>
      <c r="E182" s="499" t="s">
        <v>1</v>
      </c>
    </row>
    <row r="183" spans="2:5" ht="13.5" thickBot="1">
      <c r="B183" s="495"/>
      <c r="C183" s="496"/>
      <c r="D183" s="106">
        <v>2000</v>
      </c>
      <c r="E183" s="500"/>
    </row>
    <row r="184" spans="2:5" ht="13.5" thickBot="1">
      <c r="B184" s="507" t="s">
        <v>128</v>
      </c>
      <c r="C184" s="508"/>
      <c r="D184" s="101">
        <f>D26</f>
        <v>0</v>
      </c>
      <c r="E184" s="101">
        <f>SUM(F182:F183)</f>
        <v>0</v>
      </c>
    </row>
    <row r="185" ht="13.5" thickBot="1">
      <c r="D185"/>
    </row>
    <row r="186" spans="2:5" ht="13.5" thickBot="1">
      <c r="B186" s="509" t="s">
        <v>129</v>
      </c>
      <c r="C186" s="510"/>
      <c r="D186" s="101">
        <f>D156</f>
        <v>0</v>
      </c>
      <c r="E186" s="101">
        <f>SUM(D186)</f>
        <v>0</v>
      </c>
    </row>
    <row r="187" spans="2:5" ht="13.5" thickBot="1">
      <c r="B187" s="107" t="s">
        <v>130</v>
      </c>
      <c r="C187" s="108"/>
      <c r="D187" s="101">
        <f>D165</f>
        <v>0</v>
      </c>
      <c r="E187" s="101">
        <f>SUM(D187)</f>
        <v>0</v>
      </c>
    </row>
    <row r="188" spans="2:5" ht="13.5" thickBot="1">
      <c r="B188" s="511" t="s">
        <v>134</v>
      </c>
      <c r="C188" s="512"/>
      <c r="D188" s="102"/>
      <c r="E188" s="101">
        <f>SUM(D188:D188)</f>
        <v>0</v>
      </c>
    </row>
    <row r="189" spans="2:5" ht="13.5" thickBot="1">
      <c r="B189" s="511" t="s">
        <v>132</v>
      </c>
      <c r="C189" s="512"/>
      <c r="D189" s="102"/>
      <c r="E189" s="101">
        <f>SUM(D189:D189)</f>
        <v>0</v>
      </c>
    </row>
    <row r="190" spans="2:5" ht="13.5" thickBot="1">
      <c r="B190" s="513" t="s">
        <v>75</v>
      </c>
      <c r="C190" s="514"/>
      <c r="D190" s="101">
        <f>SUM(D186:D189)</f>
        <v>0</v>
      </c>
      <c r="E190" s="101">
        <f>SUM(D190:D190)</f>
        <v>0</v>
      </c>
    </row>
    <row r="191" ht="13.5" thickBot="1">
      <c r="D191"/>
    </row>
    <row r="192" spans="2:5" ht="13.5" thickBot="1">
      <c r="B192" s="221" t="s">
        <v>239</v>
      </c>
      <c r="C192" s="103"/>
      <c r="D192" s="101">
        <f>IF((D184-D190)*$C$192&gt;0,(D184-D190)*$C$192,0)</f>
        <v>0</v>
      </c>
      <c r="E192" s="101">
        <f>SUM(D192:D192)</f>
        <v>0</v>
      </c>
    </row>
    <row r="193" ht="13.5" thickBot="1">
      <c r="D193"/>
    </row>
    <row r="194" spans="2:5" ht="13.5" thickBot="1">
      <c r="B194" s="509" t="s">
        <v>133</v>
      </c>
      <c r="C194" s="510"/>
      <c r="D194" s="101">
        <f>D104</f>
        <v>0</v>
      </c>
      <c r="E194" s="101">
        <f>SUM(D194)</f>
        <v>0</v>
      </c>
    </row>
    <row r="195" spans="2:5" ht="13.5" thickBot="1">
      <c r="B195" s="511" t="s">
        <v>131</v>
      </c>
      <c r="C195" s="512"/>
      <c r="D195" s="101">
        <f>-D188</f>
        <v>0</v>
      </c>
      <c r="E195" s="101">
        <f>SUM(D195:D195)</f>
        <v>0</v>
      </c>
    </row>
    <row r="196" spans="2:5" ht="13.5" thickBot="1">
      <c r="B196" s="511" t="s">
        <v>173</v>
      </c>
      <c r="C196" s="512"/>
      <c r="D196" s="102"/>
      <c r="E196" s="101">
        <f>SUM(D196:D196)</f>
        <v>0</v>
      </c>
    </row>
    <row r="197" spans="2:6" ht="13.5" thickBot="1">
      <c r="B197" s="515" t="s">
        <v>201</v>
      </c>
      <c r="C197" s="516"/>
      <c r="D197" s="102"/>
      <c r="E197" s="101">
        <f>SUM(D197:D197)</f>
        <v>0</v>
      </c>
      <c r="F197" s="161"/>
    </row>
    <row r="198" spans="2:5" ht="13.5" thickBot="1">
      <c r="B198" s="513" t="s">
        <v>75</v>
      </c>
      <c r="C198" s="514"/>
      <c r="D198" s="101">
        <f>SUM(D194:D197)</f>
        <v>0</v>
      </c>
      <c r="E198" s="101">
        <f>SUM(D198:D198)</f>
        <v>0</v>
      </c>
    </row>
    <row r="199" ht="13.5" thickBot="1">
      <c r="D199"/>
    </row>
    <row r="200" spans="2:5" ht="13.5" thickBot="1">
      <c r="B200" s="509" t="s">
        <v>135</v>
      </c>
      <c r="C200" s="510"/>
      <c r="D200" s="101">
        <f>D170</f>
        <v>0</v>
      </c>
      <c r="E200" s="101">
        <f>SUM(D200:D200)</f>
        <v>0</v>
      </c>
    </row>
    <row r="201" ht="13.5" thickBot="1">
      <c r="D201"/>
    </row>
    <row r="202" spans="2:5" ht="13.5" thickBot="1">
      <c r="B202" s="509" t="s">
        <v>136</v>
      </c>
      <c r="C202" s="510"/>
      <c r="D202" s="101">
        <f>D190+D192+D198+D200</f>
        <v>0</v>
      </c>
      <c r="E202" s="101">
        <f>SUM(D202)</f>
        <v>0</v>
      </c>
    </row>
    <row r="203" spans="2:5" ht="13.5" thickBot="1">
      <c r="B203" s="509" t="s">
        <v>137</v>
      </c>
      <c r="C203" s="510"/>
      <c r="D203" s="104"/>
      <c r="E203" s="101">
        <f>SUM(D203)</f>
        <v>0</v>
      </c>
    </row>
    <row r="204" spans="2:5" ht="13.5" thickBot="1">
      <c r="B204" s="509" t="s">
        <v>138</v>
      </c>
      <c r="C204" s="510"/>
      <c r="D204" s="101">
        <f>D184-D202+D203</f>
        <v>0</v>
      </c>
      <c r="E204" s="101">
        <f>SUM(D204)</f>
        <v>0</v>
      </c>
    </row>
    <row r="206" ht="12.75"/>
  </sheetData>
  <sheetProtection sheet="1" objects="1" scenarios="1"/>
  <mergeCells count="169">
    <mergeCell ref="B203:C203"/>
    <mergeCell ref="B204:C204"/>
    <mergeCell ref="B156:C156"/>
    <mergeCell ref="B158:C158"/>
    <mergeCell ref="B159:C159"/>
    <mergeCell ref="B160:C160"/>
    <mergeCell ref="B161:C161"/>
    <mergeCell ref="B162:C162"/>
    <mergeCell ref="B163:C163"/>
    <mergeCell ref="B164:C164"/>
    <mergeCell ref="B197:C197"/>
    <mergeCell ref="B198:C198"/>
    <mergeCell ref="B200:C200"/>
    <mergeCell ref="B202:C202"/>
    <mergeCell ref="B190:C190"/>
    <mergeCell ref="B194:C194"/>
    <mergeCell ref="B195:C195"/>
    <mergeCell ref="B196:C196"/>
    <mergeCell ref="B184:C184"/>
    <mergeCell ref="B186:C186"/>
    <mergeCell ref="B188:C188"/>
    <mergeCell ref="B189:C189"/>
    <mergeCell ref="B149:C149"/>
    <mergeCell ref="B83:C83"/>
    <mergeCell ref="B90:C90"/>
    <mergeCell ref="B97:C97"/>
    <mergeCell ref="B101:C101"/>
    <mergeCell ref="B102:C102"/>
    <mergeCell ref="B103:C103"/>
    <mergeCell ref="B96:C96"/>
    <mergeCell ref="B98:C98"/>
    <mergeCell ref="B99:C99"/>
    <mergeCell ref="B181:C183"/>
    <mergeCell ref="D181:E181"/>
    <mergeCell ref="E182:E183"/>
    <mergeCell ref="B165:C165"/>
    <mergeCell ref="B171:C171"/>
    <mergeCell ref="B172:C172"/>
    <mergeCell ref="B174:C174"/>
    <mergeCell ref="B168:C168"/>
    <mergeCell ref="B177:C177"/>
    <mergeCell ref="B178:C178"/>
    <mergeCell ref="B176:C176"/>
    <mergeCell ref="B150:C150"/>
    <mergeCell ref="B151:C151"/>
    <mergeCell ref="B152:C152"/>
    <mergeCell ref="B153:C153"/>
    <mergeCell ref="B154:C154"/>
    <mergeCell ref="B155:C155"/>
    <mergeCell ref="B175:C175"/>
    <mergeCell ref="B169:C169"/>
    <mergeCell ref="B167:C167"/>
    <mergeCell ref="B81:C81"/>
    <mergeCell ref="B82:C82"/>
    <mergeCell ref="B141:C141"/>
    <mergeCell ref="B142:C142"/>
    <mergeCell ref="B100:C100"/>
    <mergeCell ref="B91:C91"/>
    <mergeCell ref="B92:C92"/>
    <mergeCell ref="B93:C93"/>
    <mergeCell ref="B94:C94"/>
    <mergeCell ref="B95:C95"/>
    <mergeCell ref="B73:C73"/>
    <mergeCell ref="B70:C70"/>
    <mergeCell ref="B63:C63"/>
    <mergeCell ref="B60:C60"/>
    <mergeCell ref="B61:C61"/>
    <mergeCell ref="B64:C64"/>
    <mergeCell ref="B68:C68"/>
    <mergeCell ref="B65:C65"/>
    <mergeCell ref="B67:C67"/>
    <mergeCell ref="B62:C62"/>
    <mergeCell ref="B71:C71"/>
    <mergeCell ref="B72:C72"/>
    <mergeCell ref="B69:C69"/>
    <mergeCell ref="B55:C55"/>
    <mergeCell ref="B66:C66"/>
    <mergeCell ref="B59:C59"/>
    <mergeCell ref="B58:C58"/>
    <mergeCell ref="B33:C33"/>
    <mergeCell ref="B35:C35"/>
    <mergeCell ref="B45:C45"/>
    <mergeCell ref="B46:C46"/>
    <mergeCell ref="B34:C34"/>
    <mergeCell ref="B36:C36"/>
    <mergeCell ref="B43:C43"/>
    <mergeCell ref="B37:C37"/>
    <mergeCell ref="B38:C38"/>
    <mergeCell ref="B42:C42"/>
    <mergeCell ref="B50:C50"/>
    <mergeCell ref="B44:C44"/>
    <mergeCell ref="B56:C56"/>
    <mergeCell ref="B49:C49"/>
    <mergeCell ref="B51:C51"/>
    <mergeCell ref="B52:C52"/>
    <mergeCell ref="B53:C53"/>
    <mergeCell ref="B54:C54"/>
    <mergeCell ref="B48:C48"/>
    <mergeCell ref="B47:C47"/>
    <mergeCell ref="B10:D10"/>
    <mergeCell ref="B30:C32"/>
    <mergeCell ref="B24:C24"/>
    <mergeCell ref="D30:E30"/>
    <mergeCell ref="E18:E19"/>
    <mergeCell ref="D17:E17"/>
    <mergeCell ref="B17:C19"/>
    <mergeCell ref="E31:E32"/>
    <mergeCell ref="B41:C41"/>
    <mergeCell ref="B122:C122"/>
    <mergeCell ref="B112:C112"/>
    <mergeCell ref="B108:C108"/>
    <mergeCell ref="B109:C109"/>
    <mergeCell ref="B116:C116"/>
    <mergeCell ref="B115:C115"/>
    <mergeCell ref="B110:C110"/>
    <mergeCell ref="B111:C111"/>
    <mergeCell ref="B119:C119"/>
    <mergeCell ref="B120:C120"/>
    <mergeCell ref="B148:C148"/>
    <mergeCell ref="B140:C140"/>
    <mergeCell ref="B121:C121"/>
    <mergeCell ref="B123:C123"/>
    <mergeCell ref="B145:C145"/>
    <mergeCell ref="B124:C124"/>
    <mergeCell ref="B133:C133"/>
    <mergeCell ref="B127:C127"/>
    <mergeCell ref="B144:C144"/>
    <mergeCell ref="B146:C146"/>
    <mergeCell ref="B147:C147"/>
    <mergeCell ref="B134:C134"/>
    <mergeCell ref="B132:C132"/>
    <mergeCell ref="B135:C135"/>
    <mergeCell ref="B143:C143"/>
    <mergeCell ref="B136:C136"/>
    <mergeCell ref="B137:C137"/>
    <mergeCell ref="B138:C138"/>
    <mergeCell ref="B139:C139"/>
    <mergeCell ref="B125:C125"/>
    <mergeCell ref="B126:C126"/>
    <mergeCell ref="B129:C129"/>
    <mergeCell ref="B131:C131"/>
    <mergeCell ref="B128:C128"/>
    <mergeCell ref="B130:C130"/>
    <mergeCell ref="F13:G13"/>
    <mergeCell ref="B86:C86"/>
    <mergeCell ref="B87:C87"/>
    <mergeCell ref="B88:C88"/>
    <mergeCell ref="B21:C21"/>
    <mergeCell ref="B22:C22"/>
    <mergeCell ref="B23:C23"/>
    <mergeCell ref="B39:C39"/>
    <mergeCell ref="B40:C40"/>
    <mergeCell ref="B57:C57"/>
    <mergeCell ref="B89:C89"/>
    <mergeCell ref="B74:C74"/>
    <mergeCell ref="B75:C75"/>
    <mergeCell ref="B78:C78"/>
    <mergeCell ref="B76:C76"/>
    <mergeCell ref="B85:C85"/>
    <mergeCell ref="B84:C84"/>
    <mergeCell ref="B77:C77"/>
    <mergeCell ref="B79:C79"/>
    <mergeCell ref="B80:C80"/>
    <mergeCell ref="B106:C106"/>
    <mergeCell ref="B107:C107"/>
    <mergeCell ref="B118:C118"/>
    <mergeCell ref="B117:C117"/>
    <mergeCell ref="B114:C114"/>
    <mergeCell ref="B113:C113"/>
  </mergeCells>
  <printOptions/>
  <pageMargins left="0.75" right="0.75" top="1" bottom="1" header="0" footer="0"/>
  <pageSetup horizontalDpi="300" verticalDpi="300" orientation="portrait" r:id="rId4"/>
  <headerFooter alignWithMargins="0">
    <oddFooter>&amp;L&amp;D&amp;R&amp;P de &amp;N</oddFooter>
  </headerFooter>
  <rowBreaks count="1" manualBreakCount="1">
    <brk id="2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H195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9.140625" style="0" customWidth="1"/>
    <col min="3" max="3" width="30.140625" style="0" customWidth="1"/>
    <col min="4" max="101" width="11.140625" style="0" customWidth="1"/>
    <col min="102" max="16384" width="9.140625" style="0" customWidth="1"/>
  </cols>
  <sheetData>
    <row r="1" spans="1:60" ht="18" customHeight="1">
      <c r="A1" s="2"/>
      <c r="B1" s="83"/>
      <c r="C1" s="23"/>
      <c r="D1" s="22"/>
      <c r="E1" s="22"/>
      <c r="F1" s="2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6.5" customHeight="1">
      <c r="A2" s="2"/>
      <c r="B2" s="83"/>
      <c r="C2" s="23"/>
      <c r="D2" s="2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22.5" customHeight="1">
      <c r="A3" s="2"/>
      <c r="B3" s="84"/>
      <c r="C3" s="3"/>
      <c r="D3" s="3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5.75" customHeight="1">
      <c r="A4" s="2"/>
      <c r="B4" s="50"/>
      <c r="C4" s="3"/>
      <c r="D4" s="3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ht="15.75" customHeight="1">
      <c r="A5" s="2"/>
      <c r="B5" s="50"/>
      <c r="C5" s="3"/>
      <c r="D5" s="3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6.5" customHeight="1">
      <c r="A6" s="2"/>
      <c r="B6" s="85" t="s">
        <v>46</v>
      </c>
      <c r="C6" s="3"/>
      <c r="D6" s="3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15.75" customHeight="1">
      <c r="A7" s="2"/>
      <c r="B7" s="17"/>
      <c r="C7" s="3"/>
      <c r="D7" s="3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2" ht="18.75" thickBot="1">
      <c r="A8" s="1"/>
      <c r="B8" s="8" t="s">
        <v>116</v>
      </c>
    </row>
    <row r="9" spans="1:6" ht="12.75">
      <c r="A9" s="1"/>
      <c r="B9" s="527" t="s">
        <v>28</v>
      </c>
      <c r="C9" s="528"/>
      <c r="D9" s="47">
        <v>1.24</v>
      </c>
      <c r="E9" s="12"/>
      <c r="F9" s="11"/>
    </row>
    <row r="10" spans="2:6" ht="12.75">
      <c r="B10" s="307" t="s">
        <v>27</v>
      </c>
      <c r="C10" s="308"/>
      <c r="D10" s="48">
        <v>0.23</v>
      </c>
      <c r="E10" s="12"/>
      <c r="F10" s="11"/>
    </row>
    <row r="11" spans="2:6" ht="12.75">
      <c r="B11" s="307" t="s">
        <v>26</v>
      </c>
      <c r="C11" s="308"/>
      <c r="D11" s="48">
        <v>0.47</v>
      </c>
      <c r="E11" s="12"/>
      <c r="F11" s="11"/>
    </row>
    <row r="12" spans="2:6" ht="12.75">
      <c r="B12" s="456" t="s">
        <v>29</v>
      </c>
      <c r="C12" s="457"/>
      <c r="D12" s="48">
        <v>0.43</v>
      </c>
      <c r="E12" s="12"/>
      <c r="F12" s="11"/>
    </row>
    <row r="13" spans="2:6" ht="12.75">
      <c r="B13" s="456" t="s">
        <v>30</v>
      </c>
      <c r="C13" s="457"/>
      <c r="D13" s="301">
        <v>1</v>
      </c>
      <c r="E13" s="12"/>
      <c r="F13" s="11"/>
    </row>
    <row r="14" spans="2:6" ht="13.5" thickBot="1">
      <c r="B14" s="525" t="s">
        <v>31</v>
      </c>
      <c r="C14" s="526"/>
      <c r="D14" s="73">
        <v>0.1267</v>
      </c>
      <c r="E14" s="12"/>
      <c r="F14" s="11"/>
    </row>
    <row r="15" spans="2:6" ht="13.5" thickBot="1">
      <c r="B15" s="10"/>
      <c r="C15" s="10"/>
      <c r="D15" s="10"/>
      <c r="E15" s="10"/>
      <c r="F15" s="9"/>
    </row>
    <row r="16" spans="2:3" ht="39" thickBot="1">
      <c r="B16" s="81" t="s">
        <v>117</v>
      </c>
      <c r="C16" s="302" t="str">
        <f>'EVALUACION PRIVADA'!C13</f>
        <v>Dólares</v>
      </c>
    </row>
    <row r="17" spans="2:5" ht="12.75">
      <c r="B17" s="11"/>
      <c r="C17" s="11"/>
      <c r="D17" s="11"/>
      <c r="E17" s="11"/>
    </row>
    <row r="19" ht="15.75" thickBot="1">
      <c r="B19" s="28" t="s">
        <v>78</v>
      </c>
    </row>
    <row r="20" spans="2:5" ht="12.75">
      <c r="B20" s="478" t="s">
        <v>119</v>
      </c>
      <c r="C20" s="479"/>
      <c r="D20" s="521" t="s">
        <v>2</v>
      </c>
      <c r="E20" s="522"/>
    </row>
    <row r="21" spans="2:5" ht="12.75" customHeight="1">
      <c r="B21" s="480"/>
      <c r="C21" s="481"/>
      <c r="D21" s="258">
        <v>0</v>
      </c>
      <c r="E21" s="475" t="s">
        <v>1</v>
      </c>
    </row>
    <row r="22" spans="2:5" ht="12.75">
      <c r="B22" s="480"/>
      <c r="C22" s="481"/>
      <c r="D22" s="259">
        <f>AñoBase</f>
        <v>2008</v>
      </c>
      <c r="E22" s="475"/>
    </row>
    <row r="23" spans="2:5" ht="12.75">
      <c r="B23" s="260"/>
      <c r="C23" s="261"/>
      <c r="D23" s="262"/>
      <c r="E23" s="263"/>
    </row>
    <row r="24" spans="2:5" ht="12.75">
      <c r="B24" s="523">
        <f>'EVALUACION PRIVADA'!B21</f>
      </c>
      <c r="C24" s="524"/>
      <c r="D24" s="271">
        <f>'EVALUACION PRIVADA'!D21</f>
        <v>0</v>
      </c>
      <c r="E24" s="272">
        <f aca="true" t="shared" si="0" ref="E24:E29">SUM(D24:D24)</f>
        <v>0</v>
      </c>
    </row>
    <row r="25" spans="2:5" ht="12.75">
      <c r="B25" s="523">
        <f>'EVALUACION PRIVADA'!B22</f>
      </c>
      <c r="C25" s="524"/>
      <c r="D25" s="271">
        <f>'EVALUACION PRIVADA'!D22</f>
        <v>0</v>
      </c>
      <c r="E25" s="273">
        <f t="shared" si="0"/>
        <v>0</v>
      </c>
    </row>
    <row r="26" spans="2:5" ht="12.75">
      <c r="B26" s="523">
        <f>'EVALUACION PRIVADA'!B23</f>
      </c>
      <c r="C26" s="524"/>
      <c r="D26" s="271">
        <f>'EVALUACION PRIVADA'!D23</f>
        <v>0</v>
      </c>
      <c r="E26" s="273">
        <f t="shared" si="0"/>
        <v>0</v>
      </c>
    </row>
    <row r="27" spans="2:5" ht="12.75">
      <c r="B27" s="523">
        <f>'EVALUACION PRIVADA'!B24</f>
      </c>
      <c r="C27" s="524"/>
      <c r="D27" s="271">
        <f>'EVALUACION PRIVADA'!D24</f>
        <v>0</v>
      </c>
      <c r="E27" s="273">
        <f t="shared" si="0"/>
        <v>0</v>
      </c>
    </row>
    <row r="28" spans="2:5" ht="12.75">
      <c r="B28" s="456" t="s">
        <v>79</v>
      </c>
      <c r="C28" s="457"/>
      <c r="D28" s="271">
        <f>'EVALUACION PRIVADA'!D25</f>
        <v>0</v>
      </c>
      <c r="E28" s="273">
        <f t="shared" si="0"/>
        <v>0</v>
      </c>
    </row>
    <row r="29" spans="2:5" ht="13.5" thickBot="1">
      <c r="B29" s="517" t="s">
        <v>11</v>
      </c>
      <c r="C29" s="518"/>
      <c r="D29" s="264">
        <f>SUM(D23:D28)</f>
        <v>0</v>
      </c>
      <c r="E29" s="131">
        <f t="shared" si="0"/>
        <v>0</v>
      </c>
    </row>
    <row r="30" ht="18">
      <c r="B30" s="6"/>
    </row>
    <row r="32" ht="15">
      <c r="B32" s="28" t="s">
        <v>39</v>
      </c>
    </row>
    <row r="44" ht="17.25" customHeight="1" thickBot="1">
      <c r="B44" s="28" t="s">
        <v>19</v>
      </c>
    </row>
    <row r="45" spans="2:5" ht="12.75">
      <c r="B45" s="469" t="s">
        <v>10</v>
      </c>
      <c r="C45" s="470"/>
      <c r="D45" s="309" t="s">
        <v>2</v>
      </c>
      <c r="E45" s="311"/>
    </row>
    <row r="46" spans="2:5" ht="12.75">
      <c r="B46" s="471"/>
      <c r="C46" s="472"/>
      <c r="D46" s="67">
        <v>0</v>
      </c>
      <c r="E46" s="482" t="s">
        <v>1</v>
      </c>
    </row>
    <row r="47" spans="2:5" ht="12.75">
      <c r="B47" s="473"/>
      <c r="C47" s="474"/>
      <c r="D47" s="68">
        <f>AñoBase</f>
        <v>2008</v>
      </c>
      <c r="E47" s="483"/>
    </row>
    <row r="48" spans="2:5" ht="12.75">
      <c r="B48" s="484" t="s">
        <v>73</v>
      </c>
      <c r="C48" s="485"/>
      <c r="D48" s="69"/>
      <c r="E48" s="70"/>
    </row>
    <row r="49" spans="2:5" ht="12.75">
      <c r="B49" s="501" t="str">
        <f>'EVALUACION PRIVADA'!B34:C34</f>
        <v>COMPONENTE 1</v>
      </c>
      <c r="C49" s="502"/>
      <c r="D49" s="132">
        <f>SUM(D50:D55)</f>
        <v>0</v>
      </c>
      <c r="E49" s="133">
        <f>SUM(D49:D49)</f>
        <v>0</v>
      </c>
    </row>
    <row r="50" spans="2:5" ht="12.75">
      <c r="B50" s="456" t="s">
        <v>146</v>
      </c>
      <c r="C50" s="457"/>
      <c r="D50" s="132">
        <f>'EVALUACION PRIVADA'!D35*rpcdivisa</f>
        <v>0</v>
      </c>
      <c r="E50" s="133">
        <f aca="true" t="shared" si="1" ref="E50:E113">SUM(D50:D50)</f>
        <v>0</v>
      </c>
    </row>
    <row r="51" spans="2:5" ht="12.75">
      <c r="B51" s="456" t="s">
        <v>43</v>
      </c>
      <c r="C51" s="457"/>
      <c r="D51" s="132">
        <f>'EVALUACION PRIVADA'!D36</f>
        <v>0</v>
      </c>
      <c r="E51" s="133">
        <f t="shared" si="1"/>
        <v>0</v>
      </c>
    </row>
    <row r="52" spans="2:5" ht="12.75">
      <c r="B52" s="456" t="s">
        <v>13</v>
      </c>
      <c r="C52" s="457"/>
      <c r="D52" s="132">
        <f>'EVALUACION PRIVADA'!D37*rpcmoc</f>
        <v>0</v>
      </c>
      <c r="E52" s="133">
        <f t="shared" si="1"/>
        <v>0</v>
      </c>
    </row>
    <row r="53" spans="2:5" ht="12.75">
      <c r="B53" s="456" t="s">
        <v>40</v>
      </c>
      <c r="C53" s="457"/>
      <c r="D53" s="132">
        <f>'EVALUACION PRIVADA'!D38*rpcmosemi</f>
        <v>0</v>
      </c>
      <c r="E53" s="133">
        <f t="shared" si="1"/>
        <v>0</v>
      </c>
    </row>
    <row r="54" spans="2:5" ht="12.75">
      <c r="B54" s="456" t="s">
        <v>41</v>
      </c>
      <c r="C54" s="457"/>
      <c r="D54" s="132">
        <f>'EVALUACION PRIVADA'!D39*rpcmocu</f>
        <v>0</v>
      </c>
      <c r="E54" s="133">
        <f t="shared" si="1"/>
        <v>0</v>
      </c>
    </row>
    <row r="55" spans="2:5" ht="12.75">
      <c r="B55" s="458" t="s">
        <v>42</v>
      </c>
      <c r="C55" s="459"/>
      <c r="D55" s="132">
        <f>'EVALUACION PRIVADA'!D40*rpcmocr</f>
        <v>0</v>
      </c>
      <c r="E55" s="133">
        <f t="shared" si="1"/>
        <v>0</v>
      </c>
    </row>
    <row r="56" spans="2:5" ht="12.75">
      <c r="B56" s="501" t="str">
        <f>'EVALUACION PRIVADA'!B41:C41</f>
        <v>COMPONENTE 2</v>
      </c>
      <c r="C56" s="502"/>
      <c r="D56" s="132">
        <f>SUM(D57:D62)</f>
        <v>0</v>
      </c>
      <c r="E56" s="133">
        <f t="shared" si="1"/>
        <v>0</v>
      </c>
    </row>
    <row r="57" spans="2:5" ht="12.75">
      <c r="B57" s="456" t="s">
        <v>146</v>
      </c>
      <c r="C57" s="457"/>
      <c r="D57" s="132">
        <f>'EVALUACION PRIVADA'!D42*rpcdivisa</f>
        <v>0</v>
      </c>
      <c r="E57" s="133">
        <f t="shared" si="1"/>
        <v>0</v>
      </c>
    </row>
    <row r="58" spans="2:5" ht="12.75">
      <c r="B58" s="456" t="s">
        <v>43</v>
      </c>
      <c r="C58" s="457"/>
      <c r="D58" s="132">
        <f>'EVALUACION PRIVADA'!D43</f>
        <v>0</v>
      </c>
      <c r="E58" s="133">
        <f t="shared" si="1"/>
        <v>0</v>
      </c>
    </row>
    <row r="59" spans="2:5" ht="12.75">
      <c r="B59" s="456" t="s">
        <v>13</v>
      </c>
      <c r="C59" s="457"/>
      <c r="D59" s="132">
        <f>'EVALUACION PRIVADA'!D44*rpcmoc</f>
        <v>0</v>
      </c>
      <c r="E59" s="133">
        <f t="shared" si="1"/>
        <v>0</v>
      </c>
    </row>
    <row r="60" spans="2:5" ht="12.75">
      <c r="B60" s="456" t="s">
        <v>40</v>
      </c>
      <c r="C60" s="457"/>
      <c r="D60" s="132">
        <f>'EVALUACION PRIVADA'!D45*rpcmosemi</f>
        <v>0</v>
      </c>
      <c r="E60" s="133">
        <f t="shared" si="1"/>
        <v>0</v>
      </c>
    </row>
    <row r="61" spans="2:5" ht="12.75">
      <c r="B61" s="456" t="s">
        <v>41</v>
      </c>
      <c r="C61" s="457"/>
      <c r="D61" s="132">
        <f>'EVALUACION PRIVADA'!D46*rpcmocu</f>
        <v>0</v>
      </c>
      <c r="E61" s="133">
        <f t="shared" si="1"/>
        <v>0</v>
      </c>
    </row>
    <row r="62" spans="2:5" ht="12.75">
      <c r="B62" s="458" t="s">
        <v>42</v>
      </c>
      <c r="C62" s="459"/>
      <c r="D62" s="132">
        <f>'EVALUACION PRIVADA'!D47*rpcmocr</f>
        <v>0</v>
      </c>
      <c r="E62" s="133">
        <f t="shared" si="1"/>
        <v>0</v>
      </c>
    </row>
    <row r="63" spans="2:5" ht="12.75">
      <c r="B63" s="501" t="str">
        <f>'EVALUACION PRIVADA'!B48:C48</f>
        <v>COMPONENTE 3</v>
      </c>
      <c r="C63" s="502"/>
      <c r="D63" s="132">
        <f>SUM(D64:D69)</f>
        <v>0</v>
      </c>
      <c r="E63" s="133">
        <f t="shared" si="1"/>
        <v>0</v>
      </c>
    </row>
    <row r="64" spans="2:5" ht="12.75">
      <c r="B64" s="456" t="s">
        <v>146</v>
      </c>
      <c r="C64" s="457"/>
      <c r="D64" s="132">
        <f>'EVALUACION PRIVADA'!D49*rpcdivisa</f>
        <v>0</v>
      </c>
      <c r="E64" s="133">
        <f t="shared" si="1"/>
        <v>0</v>
      </c>
    </row>
    <row r="65" spans="2:5" ht="12.75">
      <c r="B65" s="456" t="s">
        <v>43</v>
      </c>
      <c r="C65" s="457"/>
      <c r="D65" s="132">
        <f>'EVALUACION PRIVADA'!D50</f>
        <v>0</v>
      </c>
      <c r="E65" s="133">
        <f t="shared" si="1"/>
        <v>0</v>
      </c>
    </row>
    <row r="66" spans="2:5" ht="12.75">
      <c r="B66" s="456" t="s">
        <v>13</v>
      </c>
      <c r="C66" s="457"/>
      <c r="D66" s="132">
        <f>'EVALUACION PRIVADA'!D51*rpcmoc</f>
        <v>0</v>
      </c>
      <c r="E66" s="133">
        <f t="shared" si="1"/>
        <v>0</v>
      </c>
    </row>
    <row r="67" spans="2:5" ht="12.75">
      <c r="B67" s="456" t="s">
        <v>40</v>
      </c>
      <c r="C67" s="457"/>
      <c r="D67" s="132">
        <f>'EVALUACION PRIVADA'!D52*rpcmosemi</f>
        <v>0</v>
      </c>
      <c r="E67" s="133">
        <f t="shared" si="1"/>
        <v>0</v>
      </c>
    </row>
    <row r="68" spans="2:5" ht="12.75">
      <c r="B68" s="456" t="s">
        <v>41</v>
      </c>
      <c r="C68" s="457"/>
      <c r="D68" s="132">
        <f>'EVALUACION PRIVADA'!D53*rpcmocu</f>
        <v>0</v>
      </c>
      <c r="E68" s="133">
        <f t="shared" si="1"/>
        <v>0</v>
      </c>
    </row>
    <row r="69" spans="2:5" ht="12.75">
      <c r="B69" s="458" t="s">
        <v>42</v>
      </c>
      <c r="C69" s="459"/>
      <c r="D69" s="132">
        <f>'EVALUACION PRIVADA'!D54*rpcmocr</f>
        <v>0</v>
      </c>
      <c r="E69" s="133">
        <f t="shared" si="1"/>
        <v>0</v>
      </c>
    </row>
    <row r="70" spans="2:5" ht="12.75">
      <c r="B70" s="501" t="str">
        <f>'EVALUACION PRIVADA'!B55:C55</f>
        <v>COMPONENTE 4</v>
      </c>
      <c r="C70" s="502"/>
      <c r="D70" s="132">
        <f>SUM(D71:D76)</f>
        <v>0</v>
      </c>
      <c r="E70" s="133">
        <f t="shared" si="1"/>
        <v>0</v>
      </c>
    </row>
    <row r="71" spans="2:5" ht="12.75">
      <c r="B71" s="456" t="s">
        <v>146</v>
      </c>
      <c r="C71" s="457"/>
      <c r="D71" s="132">
        <f>'EVALUACION PRIVADA'!D56*rpcdivisa</f>
        <v>0</v>
      </c>
      <c r="E71" s="133">
        <f t="shared" si="1"/>
        <v>0</v>
      </c>
    </row>
    <row r="72" spans="2:5" ht="12.75">
      <c r="B72" s="456" t="s">
        <v>43</v>
      </c>
      <c r="C72" s="457"/>
      <c r="D72" s="132">
        <f>'EVALUACION PRIVADA'!D57</f>
        <v>0</v>
      </c>
      <c r="E72" s="133">
        <f t="shared" si="1"/>
        <v>0</v>
      </c>
    </row>
    <row r="73" spans="2:5" ht="12.75">
      <c r="B73" s="456" t="s">
        <v>13</v>
      </c>
      <c r="C73" s="457"/>
      <c r="D73" s="132">
        <f>'EVALUACION PRIVADA'!D58*rpcmoc</f>
        <v>0</v>
      </c>
      <c r="E73" s="133">
        <f t="shared" si="1"/>
        <v>0</v>
      </c>
    </row>
    <row r="74" spans="2:5" ht="12.75">
      <c r="B74" s="456" t="s">
        <v>40</v>
      </c>
      <c r="C74" s="457"/>
      <c r="D74" s="132">
        <f>'EVALUACION PRIVADA'!D59*rpcmosemi</f>
        <v>0</v>
      </c>
      <c r="E74" s="133">
        <f t="shared" si="1"/>
        <v>0</v>
      </c>
    </row>
    <row r="75" spans="2:5" ht="12.75">
      <c r="B75" s="456" t="s">
        <v>41</v>
      </c>
      <c r="C75" s="457"/>
      <c r="D75" s="132">
        <f>'EVALUACION PRIVADA'!D60*rpcmocu</f>
        <v>0</v>
      </c>
      <c r="E75" s="133">
        <f t="shared" si="1"/>
        <v>0</v>
      </c>
    </row>
    <row r="76" spans="2:5" ht="12.75">
      <c r="B76" s="458" t="s">
        <v>42</v>
      </c>
      <c r="C76" s="459"/>
      <c r="D76" s="132">
        <f>'EVALUACION PRIVADA'!D61*rpcmocr</f>
        <v>0</v>
      </c>
      <c r="E76" s="133">
        <f t="shared" si="1"/>
        <v>0</v>
      </c>
    </row>
    <row r="77" spans="2:5" ht="12.75">
      <c r="B77" s="501" t="str">
        <f>'EVALUACION PRIVADA'!B62:C62</f>
        <v>COMPONENTE 5</v>
      </c>
      <c r="C77" s="502"/>
      <c r="D77" s="132">
        <f>SUM(D78:D83)</f>
        <v>0</v>
      </c>
      <c r="E77" s="133">
        <f t="shared" si="1"/>
        <v>0</v>
      </c>
    </row>
    <row r="78" spans="2:5" ht="12.75">
      <c r="B78" s="456" t="s">
        <v>146</v>
      </c>
      <c r="C78" s="457"/>
      <c r="D78" s="132">
        <f>'EVALUACION PRIVADA'!D63*rpcdivisa</f>
        <v>0</v>
      </c>
      <c r="E78" s="133">
        <f t="shared" si="1"/>
        <v>0</v>
      </c>
    </row>
    <row r="79" spans="2:5" ht="12.75">
      <c r="B79" s="456" t="s">
        <v>43</v>
      </c>
      <c r="C79" s="457"/>
      <c r="D79" s="132">
        <f>'EVALUACION PRIVADA'!D64</f>
        <v>0</v>
      </c>
      <c r="E79" s="133">
        <f t="shared" si="1"/>
        <v>0</v>
      </c>
    </row>
    <row r="80" spans="2:5" ht="12.75">
      <c r="B80" s="456" t="s">
        <v>13</v>
      </c>
      <c r="C80" s="457"/>
      <c r="D80" s="132">
        <f>'EVALUACION PRIVADA'!D65*rpcmoc</f>
        <v>0</v>
      </c>
      <c r="E80" s="133">
        <f t="shared" si="1"/>
        <v>0</v>
      </c>
    </row>
    <row r="81" spans="2:5" ht="12.75">
      <c r="B81" s="456" t="s">
        <v>40</v>
      </c>
      <c r="C81" s="457"/>
      <c r="D81" s="132">
        <f>'EVALUACION PRIVADA'!D66*rpcmosemi</f>
        <v>0</v>
      </c>
      <c r="E81" s="133">
        <f t="shared" si="1"/>
        <v>0</v>
      </c>
    </row>
    <row r="82" spans="2:5" ht="12.75">
      <c r="B82" s="456" t="s">
        <v>41</v>
      </c>
      <c r="C82" s="457"/>
      <c r="D82" s="132">
        <f>'EVALUACION PRIVADA'!D67*rpcmocu</f>
        <v>0</v>
      </c>
      <c r="E82" s="133">
        <f t="shared" si="1"/>
        <v>0</v>
      </c>
    </row>
    <row r="83" spans="2:5" ht="12.75">
      <c r="B83" s="458" t="s">
        <v>42</v>
      </c>
      <c r="C83" s="459"/>
      <c r="D83" s="132">
        <f>'EVALUACION PRIVADA'!D68*rpcmocr</f>
        <v>0</v>
      </c>
      <c r="E83" s="133">
        <f t="shared" si="1"/>
        <v>0</v>
      </c>
    </row>
    <row r="84" spans="2:5" ht="12.75">
      <c r="B84" s="501" t="str">
        <f>'EVALUACION PRIVADA'!B69:C69</f>
        <v>COMPONENTE 6</v>
      </c>
      <c r="C84" s="502"/>
      <c r="D84" s="132">
        <f>SUM(D85:D90)</f>
        <v>0</v>
      </c>
      <c r="E84" s="133">
        <f t="shared" si="1"/>
        <v>0</v>
      </c>
    </row>
    <row r="85" spans="2:5" ht="12.75">
      <c r="B85" s="456" t="s">
        <v>146</v>
      </c>
      <c r="C85" s="457"/>
      <c r="D85" s="132">
        <f>'EVALUACION PRIVADA'!D70*rpcdivisa</f>
        <v>0</v>
      </c>
      <c r="E85" s="133">
        <f t="shared" si="1"/>
        <v>0</v>
      </c>
    </row>
    <row r="86" spans="2:5" ht="12.75">
      <c r="B86" s="456" t="s">
        <v>43</v>
      </c>
      <c r="C86" s="457"/>
      <c r="D86" s="132">
        <f>'EVALUACION PRIVADA'!D71</f>
        <v>0</v>
      </c>
      <c r="E86" s="133">
        <f t="shared" si="1"/>
        <v>0</v>
      </c>
    </row>
    <row r="87" spans="2:5" ht="12.75">
      <c r="B87" s="456" t="s">
        <v>13</v>
      </c>
      <c r="C87" s="457"/>
      <c r="D87" s="132">
        <f>'EVALUACION PRIVADA'!D72*rpcmoc</f>
        <v>0</v>
      </c>
      <c r="E87" s="133">
        <f t="shared" si="1"/>
        <v>0</v>
      </c>
    </row>
    <row r="88" spans="2:5" ht="12.75">
      <c r="B88" s="456" t="s">
        <v>40</v>
      </c>
      <c r="C88" s="457"/>
      <c r="D88" s="132">
        <f>'EVALUACION PRIVADA'!D73*rpcmosemi</f>
        <v>0</v>
      </c>
      <c r="E88" s="133">
        <f t="shared" si="1"/>
        <v>0</v>
      </c>
    </row>
    <row r="89" spans="2:5" ht="12.75">
      <c r="B89" s="456" t="s">
        <v>41</v>
      </c>
      <c r="C89" s="457"/>
      <c r="D89" s="132">
        <f>'EVALUACION PRIVADA'!D74*rpcmocu</f>
        <v>0</v>
      </c>
      <c r="E89" s="133">
        <f t="shared" si="1"/>
        <v>0</v>
      </c>
    </row>
    <row r="90" spans="2:5" ht="12.75">
      <c r="B90" s="458" t="s">
        <v>42</v>
      </c>
      <c r="C90" s="459"/>
      <c r="D90" s="132">
        <f>'EVALUACION PRIVADA'!D75*rpcmocr</f>
        <v>0</v>
      </c>
      <c r="E90" s="133">
        <f t="shared" si="1"/>
        <v>0</v>
      </c>
    </row>
    <row r="91" spans="2:5" ht="12.75">
      <c r="B91" s="501" t="str">
        <f>'EVALUACION PRIVADA'!B76:C76</f>
        <v>COMPONENTE 7</v>
      </c>
      <c r="C91" s="502"/>
      <c r="D91" s="132">
        <f>SUM(D92:D97)</f>
        <v>0</v>
      </c>
      <c r="E91" s="133">
        <f t="shared" si="1"/>
        <v>0</v>
      </c>
    </row>
    <row r="92" spans="2:5" ht="12.75">
      <c r="B92" s="456" t="s">
        <v>146</v>
      </c>
      <c r="C92" s="457"/>
      <c r="D92" s="132">
        <f>'EVALUACION PRIVADA'!D77*rpcdivisa</f>
        <v>0</v>
      </c>
      <c r="E92" s="133">
        <f t="shared" si="1"/>
        <v>0</v>
      </c>
    </row>
    <row r="93" spans="2:5" ht="12.75">
      <c r="B93" s="456" t="s">
        <v>43</v>
      </c>
      <c r="C93" s="457"/>
      <c r="D93" s="132">
        <f>'EVALUACION PRIVADA'!D78</f>
        <v>0</v>
      </c>
      <c r="E93" s="133">
        <f t="shared" si="1"/>
        <v>0</v>
      </c>
    </row>
    <row r="94" spans="2:5" ht="12.75">
      <c r="B94" s="456" t="s">
        <v>13</v>
      </c>
      <c r="C94" s="457"/>
      <c r="D94" s="132">
        <f>'EVALUACION PRIVADA'!D79*rpcmoc</f>
        <v>0</v>
      </c>
      <c r="E94" s="133">
        <f t="shared" si="1"/>
        <v>0</v>
      </c>
    </row>
    <row r="95" spans="2:5" ht="12.75">
      <c r="B95" s="456" t="s">
        <v>40</v>
      </c>
      <c r="C95" s="457"/>
      <c r="D95" s="132">
        <f>'EVALUACION PRIVADA'!D80*rpcmosemi</f>
        <v>0</v>
      </c>
      <c r="E95" s="133">
        <f t="shared" si="1"/>
        <v>0</v>
      </c>
    </row>
    <row r="96" spans="2:5" ht="12.75">
      <c r="B96" s="456" t="s">
        <v>41</v>
      </c>
      <c r="C96" s="457"/>
      <c r="D96" s="132">
        <f>'EVALUACION PRIVADA'!D81*rpcmocu</f>
        <v>0</v>
      </c>
      <c r="E96" s="133">
        <f t="shared" si="1"/>
        <v>0</v>
      </c>
    </row>
    <row r="97" spans="2:5" ht="12.75">
      <c r="B97" s="458" t="s">
        <v>42</v>
      </c>
      <c r="C97" s="459"/>
      <c r="D97" s="132">
        <f>'EVALUACION PRIVADA'!D82*rpcmocr</f>
        <v>0</v>
      </c>
      <c r="E97" s="133">
        <f t="shared" si="1"/>
        <v>0</v>
      </c>
    </row>
    <row r="98" spans="2:5" ht="12.75">
      <c r="B98" s="501" t="str">
        <f>'EVALUACION PRIVADA'!B83:C83</f>
        <v>COMPONENTE 8</v>
      </c>
      <c r="C98" s="502"/>
      <c r="D98" s="132">
        <f>SUM(D99:D104)</f>
        <v>0</v>
      </c>
      <c r="E98" s="133">
        <f t="shared" si="1"/>
        <v>0</v>
      </c>
    </row>
    <row r="99" spans="2:5" ht="12.75">
      <c r="B99" s="456" t="s">
        <v>146</v>
      </c>
      <c r="C99" s="457"/>
      <c r="D99" s="132">
        <f>'EVALUACION PRIVADA'!D84*rpcdivisa</f>
        <v>0</v>
      </c>
      <c r="E99" s="133">
        <f t="shared" si="1"/>
        <v>0</v>
      </c>
    </row>
    <row r="100" spans="2:5" ht="12.75">
      <c r="B100" s="456" t="s">
        <v>43</v>
      </c>
      <c r="C100" s="457"/>
      <c r="D100" s="132">
        <f>'EVALUACION PRIVADA'!D85</f>
        <v>0</v>
      </c>
      <c r="E100" s="133">
        <f t="shared" si="1"/>
        <v>0</v>
      </c>
    </row>
    <row r="101" spans="2:5" ht="12.75">
      <c r="B101" s="456" t="s">
        <v>13</v>
      </c>
      <c r="C101" s="457"/>
      <c r="D101" s="132">
        <f>'EVALUACION PRIVADA'!D86*rpcmoc</f>
        <v>0</v>
      </c>
      <c r="E101" s="133">
        <f t="shared" si="1"/>
        <v>0</v>
      </c>
    </row>
    <row r="102" spans="2:5" ht="12.75">
      <c r="B102" s="456" t="s">
        <v>40</v>
      </c>
      <c r="C102" s="457"/>
      <c r="D102" s="132">
        <f>'EVALUACION PRIVADA'!D87*rpcmosemi</f>
        <v>0</v>
      </c>
      <c r="E102" s="133">
        <f t="shared" si="1"/>
        <v>0</v>
      </c>
    </row>
    <row r="103" spans="2:5" ht="12.75">
      <c r="B103" s="456" t="s">
        <v>41</v>
      </c>
      <c r="C103" s="457"/>
      <c r="D103" s="132">
        <f>'EVALUACION PRIVADA'!D88*rpcmocu</f>
        <v>0</v>
      </c>
      <c r="E103" s="133">
        <f t="shared" si="1"/>
        <v>0</v>
      </c>
    </row>
    <row r="104" spans="2:5" ht="12.75">
      <c r="B104" s="458" t="s">
        <v>42</v>
      </c>
      <c r="C104" s="459"/>
      <c r="D104" s="132">
        <f>'EVALUACION PRIVADA'!D89*rpcmocr</f>
        <v>0</v>
      </c>
      <c r="E104" s="133">
        <f t="shared" si="1"/>
        <v>0</v>
      </c>
    </row>
    <row r="105" spans="2:5" ht="12.75">
      <c r="B105" s="501" t="str">
        <f>'EVALUACION PRIVADA'!B90:C90</f>
        <v>COMPONENTE 9</v>
      </c>
      <c r="C105" s="502"/>
      <c r="D105" s="132">
        <f>SUM(D106:D111)</f>
        <v>0</v>
      </c>
      <c r="E105" s="133">
        <f t="shared" si="1"/>
        <v>0</v>
      </c>
    </row>
    <row r="106" spans="2:5" ht="12.75">
      <c r="B106" s="456" t="s">
        <v>146</v>
      </c>
      <c r="C106" s="457"/>
      <c r="D106" s="132">
        <f>'EVALUACION PRIVADA'!D91*rpcdivisa</f>
        <v>0</v>
      </c>
      <c r="E106" s="133">
        <f t="shared" si="1"/>
        <v>0</v>
      </c>
    </row>
    <row r="107" spans="2:5" ht="12.75">
      <c r="B107" s="456" t="s">
        <v>43</v>
      </c>
      <c r="C107" s="457"/>
      <c r="D107" s="132">
        <f>'EVALUACION PRIVADA'!D92</f>
        <v>0</v>
      </c>
      <c r="E107" s="133">
        <f t="shared" si="1"/>
        <v>0</v>
      </c>
    </row>
    <row r="108" spans="2:5" ht="12.75">
      <c r="B108" s="456" t="s">
        <v>13</v>
      </c>
      <c r="C108" s="457"/>
      <c r="D108" s="132">
        <f>'EVALUACION PRIVADA'!D93*rpcmoc</f>
        <v>0</v>
      </c>
      <c r="E108" s="133">
        <f t="shared" si="1"/>
        <v>0</v>
      </c>
    </row>
    <row r="109" spans="2:5" ht="12.75">
      <c r="B109" s="456" t="s">
        <v>40</v>
      </c>
      <c r="C109" s="457"/>
      <c r="D109" s="132">
        <f>'EVALUACION PRIVADA'!D94*rpcmosemi</f>
        <v>0</v>
      </c>
      <c r="E109" s="133">
        <f t="shared" si="1"/>
        <v>0</v>
      </c>
    </row>
    <row r="110" spans="2:5" ht="12.75">
      <c r="B110" s="456" t="s">
        <v>41</v>
      </c>
      <c r="C110" s="457"/>
      <c r="D110" s="132">
        <f>'EVALUACION PRIVADA'!D95*rpcmocu</f>
        <v>0</v>
      </c>
      <c r="E110" s="133">
        <f t="shared" si="1"/>
        <v>0</v>
      </c>
    </row>
    <row r="111" spans="2:5" ht="12.75">
      <c r="B111" s="458" t="s">
        <v>42</v>
      </c>
      <c r="C111" s="459"/>
      <c r="D111" s="132">
        <f>'EVALUACION PRIVADA'!D96*rpcmocr</f>
        <v>0</v>
      </c>
      <c r="E111" s="133">
        <f t="shared" si="1"/>
        <v>0</v>
      </c>
    </row>
    <row r="112" spans="2:5" ht="12.75">
      <c r="B112" s="501" t="str">
        <f>'EVALUACION PRIVADA'!B97:C97</f>
        <v>COMPONENTE 10</v>
      </c>
      <c r="C112" s="502"/>
      <c r="D112" s="132">
        <f>SUM(D113:D118)</f>
        <v>0</v>
      </c>
      <c r="E112" s="133">
        <f t="shared" si="1"/>
        <v>0</v>
      </c>
    </row>
    <row r="113" spans="2:5" ht="12.75">
      <c r="B113" s="456" t="s">
        <v>146</v>
      </c>
      <c r="C113" s="457"/>
      <c r="D113" s="132">
        <f>'EVALUACION PRIVADA'!D98*rpcdivisa</f>
        <v>0</v>
      </c>
      <c r="E113" s="133">
        <f t="shared" si="1"/>
        <v>0</v>
      </c>
    </row>
    <row r="114" spans="2:5" ht="12.75">
      <c r="B114" s="456" t="s">
        <v>43</v>
      </c>
      <c r="C114" s="457"/>
      <c r="D114" s="132">
        <f>'EVALUACION PRIVADA'!D99</f>
        <v>0</v>
      </c>
      <c r="E114" s="133">
        <f aca="true" t="shared" si="2" ref="E114:E119">SUM(D114:D114)</f>
        <v>0</v>
      </c>
    </row>
    <row r="115" spans="2:5" ht="12.75">
      <c r="B115" s="456" t="s">
        <v>13</v>
      </c>
      <c r="C115" s="457"/>
      <c r="D115" s="132">
        <f>'EVALUACION PRIVADA'!D100*rpcmoc</f>
        <v>0</v>
      </c>
      <c r="E115" s="133">
        <f t="shared" si="2"/>
        <v>0</v>
      </c>
    </row>
    <row r="116" spans="2:5" ht="12.75">
      <c r="B116" s="456" t="s">
        <v>40</v>
      </c>
      <c r="C116" s="457"/>
      <c r="D116" s="132">
        <f>'EVALUACION PRIVADA'!D101*rpcmosemi</f>
        <v>0</v>
      </c>
      <c r="E116" s="133">
        <f t="shared" si="2"/>
        <v>0</v>
      </c>
    </row>
    <row r="117" spans="2:5" ht="12.75">
      <c r="B117" s="456" t="s">
        <v>41</v>
      </c>
      <c r="C117" s="457"/>
      <c r="D117" s="132">
        <f>'EVALUACION PRIVADA'!D102*rpcmocu</f>
        <v>0</v>
      </c>
      <c r="E117" s="133">
        <f t="shared" si="2"/>
        <v>0</v>
      </c>
    </row>
    <row r="118" spans="2:5" ht="12.75">
      <c r="B118" s="458" t="s">
        <v>42</v>
      </c>
      <c r="C118" s="459"/>
      <c r="D118" s="132">
        <f>'EVALUACION PRIVADA'!D103*rpcmocr</f>
        <v>0</v>
      </c>
      <c r="E118" s="133">
        <f t="shared" si="2"/>
        <v>0</v>
      </c>
    </row>
    <row r="119" spans="2:5" ht="13.5" thickBot="1">
      <c r="B119" s="86" t="s">
        <v>139</v>
      </c>
      <c r="C119" s="110"/>
      <c r="D119" s="132">
        <f>(D49+D56+D63+D70+D77+D84+D91+D98+D105+D112)*CambioInversion</f>
        <v>0</v>
      </c>
      <c r="E119" s="133">
        <f t="shared" si="2"/>
        <v>0</v>
      </c>
    </row>
    <row r="121" spans="2:5" ht="12.75">
      <c r="B121" s="501" t="s">
        <v>74</v>
      </c>
      <c r="C121" s="530"/>
      <c r="D121" s="69"/>
      <c r="E121" s="70"/>
    </row>
    <row r="122" spans="2:5" ht="12.75">
      <c r="B122" s="501" t="str">
        <f>'EVALUACION PRIVADA'!B107:C107</f>
        <v>COMPONENTE 1</v>
      </c>
      <c r="C122" s="502"/>
      <c r="D122" s="140">
        <f>SUM(D123:D128)</f>
        <v>0</v>
      </c>
      <c r="E122" s="133">
        <f>SUM(D122:D122)</f>
        <v>0</v>
      </c>
    </row>
    <row r="123" spans="2:5" ht="12.75">
      <c r="B123" s="456" t="s">
        <v>146</v>
      </c>
      <c r="C123" s="457"/>
      <c r="D123" s="132">
        <f>'EVALUACION PRIVADA'!D108*rpcdivisa</f>
        <v>0</v>
      </c>
      <c r="E123" s="133">
        <f aca="true" t="shared" si="3" ref="E123:E171">SUM(D123:D123)</f>
        <v>0</v>
      </c>
    </row>
    <row r="124" spans="2:5" ht="12.75">
      <c r="B124" s="456" t="s">
        <v>43</v>
      </c>
      <c r="C124" s="457"/>
      <c r="D124" s="132">
        <f>'EVALUACION PRIVADA'!D109</f>
        <v>0</v>
      </c>
      <c r="E124" s="133">
        <f t="shared" si="3"/>
        <v>0</v>
      </c>
    </row>
    <row r="125" spans="2:5" ht="12.75">
      <c r="B125" s="456" t="s">
        <v>13</v>
      </c>
      <c r="C125" s="457"/>
      <c r="D125" s="132">
        <f>'EVALUACION PRIVADA'!D110*rpcmoc</f>
        <v>0</v>
      </c>
      <c r="E125" s="133">
        <f t="shared" si="3"/>
        <v>0</v>
      </c>
    </row>
    <row r="126" spans="2:5" ht="12.75">
      <c r="B126" s="456" t="s">
        <v>40</v>
      </c>
      <c r="C126" s="457"/>
      <c r="D126" s="132">
        <f>'EVALUACION PRIVADA'!D111*rpcmosemi</f>
        <v>0</v>
      </c>
      <c r="E126" s="133">
        <f t="shared" si="3"/>
        <v>0</v>
      </c>
    </row>
    <row r="127" spans="2:5" ht="12.75">
      <c r="B127" s="456" t="s">
        <v>41</v>
      </c>
      <c r="C127" s="457"/>
      <c r="D127" s="132">
        <f>'EVALUACION PRIVADA'!D112*rpcmocu</f>
        <v>0</v>
      </c>
      <c r="E127" s="133">
        <f t="shared" si="3"/>
        <v>0</v>
      </c>
    </row>
    <row r="128" spans="2:5" ht="12.75">
      <c r="B128" s="456" t="s">
        <v>42</v>
      </c>
      <c r="C128" s="457"/>
      <c r="D128" s="132">
        <f>'EVALUACION PRIVADA'!D113*rpcmocr</f>
        <v>0</v>
      </c>
      <c r="E128" s="133">
        <f t="shared" si="3"/>
        <v>0</v>
      </c>
    </row>
    <row r="129" spans="2:5" ht="12.75">
      <c r="B129" s="501" t="str">
        <f>'EVALUACION PRIVADA'!B114:C114</f>
        <v>COMPONENTE 2</v>
      </c>
      <c r="C129" s="502"/>
      <c r="D129" s="132">
        <f>SUM(D130:D135)</f>
        <v>0</v>
      </c>
      <c r="E129" s="133">
        <f t="shared" si="3"/>
        <v>0</v>
      </c>
    </row>
    <row r="130" spans="2:5" ht="12.75">
      <c r="B130" s="456" t="s">
        <v>146</v>
      </c>
      <c r="C130" s="457"/>
      <c r="D130" s="132">
        <f>'EVALUACION PRIVADA'!D115*rpcdivisa</f>
        <v>0</v>
      </c>
      <c r="E130" s="133">
        <f t="shared" si="3"/>
        <v>0</v>
      </c>
    </row>
    <row r="131" spans="2:5" ht="12.75">
      <c r="B131" s="456" t="s">
        <v>43</v>
      </c>
      <c r="C131" s="457"/>
      <c r="D131" s="132">
        <f>'EVALUACION PRIVADA'!D116</f>
        <v>0</v>
      </c>
      <c r="E131" s="133">
        <f t="shared" si="3"/>
        <v>0</v>
      </c>
    </row>
    <row r="132" spans="2:5" ht="12.75">
      <c r="B132" s="456" t="s">
        <v>13</v>
      </c>
      <c r="C132" s="457"/>
      <c r="D132" s="132">
        <f>'EVALUACION PRIVADA'!D117*rpcmoc</f>
        <v>0</v>
      </c>
      <c r="E132" s="133">
        <f t="shared" si="3"/>
        <v>0</v>
      </c>
    </row>
    <row r="133" spans="2:5" ht="12.75">
      <c r="B133" s="456" t="s">
        <v>40</v>
      </c>
      <c r="C133" s="457"/>
      <c r="D133" s="132">
        <f>'EVALUACION PRIVADA'!D118*rpcmosemi</f>
        <v>0</v>
      </c>
      <c r="E133" s="133">
        <f t="shared" si="3"/>
        <v>0</v>
      </c>
    </row>
    <row r="134" spans="2:5" ht="12.75">
      <c r="B134" s="456" t="s">
        <v>41</v>
      </c>
      <c r="C134" s="457"/>
      <c r="D134" s="132">
        <f>'EVALUACION PRIVADA'!D119*rpcmocu</f>
        <v>0</v>
      </c>
      <c r="E134" s="133">
        <f t="shared" si="3"/>
        <v>0</v>
      </c>
    </row>
    <row r="135" spans="2:5" ht="12.75">
      <c r="B135" s="456" t="s">
        <v>42</v>
      </c>
      <c r="C135" s="457"/>
      <c r="D135" s="132">
        <f>'EVALUACION PRIVADA'!D120*rpcmocr</f>
        <v>0</v>
      </c>
      <c r="E135" s="133">
        <f t="shared" si="3"/>
        <v>0</v>
      </c>
    </row>
    <row r="136" spans="2:5" ht="12.75">
      <c r="B136" s="501" t="str">
        <f>'EVALUACION PRIVADA'!B121:C121</f>
        <v>COMPONENTE 3</v>
      </c>
      <c r="C136" s="502"/>
      <c r="D136" s="132">
        <f>SUM(D137:D142)</f>
        <v>0</v>
      </c>
      <c r="E136" s="133">
        <f t="shared" si="3"/>
        <v>0</v>
      </c>
    </row>
    <row r="137" spans="2:5" ht="12.75">
      <c r="B137" s="456" t="s">
        <v>146</v>
      </c>
      <c r="C137" s="457"/>
      <c r="D137" s="132">
        <f>'EVALUACION PRIVADA'!D122*rpcdivisa</f>
        <v>0</v>
      </c>
      <c r="E137" s="133">
        <f t="shared" si="3"/>
        <v>0</v>
      </c>
    </row>
    <row r="138" spans="2:5" ht="12.75">
      <c r="B138" s="456" t="s">
        <v>43</v>
      </c>
      <c r="C138" s="457"/>
      <c r="D138" s="132">
        <f>'EVALUACION PRIVADA'!D123</f>
        <v>0</v>
      </c>
      <c r="E138" s="133">
        <f t="shared" si="3"/>
        <v>0</v>
      </c>
    </row>
    <row r="139" spans="2:5" ht="12.75">
      <c r="B139" s="456" t="s">
        <v>13</v>
      </c>
      <c r="C139" s="457"/>
      <c r="D139" s="132">
        <f>'EVALUACION PRIVADA'!D124*rpcmoc</f>
        <v>0</v>
      </c>
      <c r="E139" s="133">
        <f t="shared" si="3"/>
        <v>0</v>
      </c>
    </row>
    <row r="140" spans="2:5" ht="12.75">
      <c r="B140" s="456" t="s">
        <v>40</v>
      </c>
      <c r="C140" s="457"/>
      <c r="D140" s="132">
        <f>'EVALUACION PRIVADA'!D125*rpcmosemi</f>
        <v>0</v>
      </c>
      <c r="E140" s="133">
        <f t="shared" si="3"/>
        <v>0</v>
      </c>
    </row>
    <row r="141" spans="2:5" ht="12.75">
      <c r="B141" s="456" t="s">
        <v>41</v>
      </c>
      <c r="C141" s="457"/>
      <c r="D141" s="132">
        <f>'EVALUACION PRIVADA'!D126*rpcmocu</f>
        <v>0</v>
      </c>
      <c r="E141" s="133">
        <f t="shared" si="3"/>
        <v>0</v>
      </c>
    </row>
    <row r="142" spans="2:5" ht="12.75">
      <c r="B142" s="456" t="s">
        <v>42</v>
      </c>
      <c r="C142" s="457"/>
      <c r="D142" s="132">
        <f>'EVALUACION PRIVADA'!D127*rpcmocr</f>
        <v>0</v>
      </c>
      <c r="E142" s="133">
        <f t="shared" si="3"/>
        <v>0</v>
      </c>
    </row>
    <row r="143" spans="2:5" ht="12.75">
      <c r="B143" s="501" t="str">
        <f>'EVALUACION PRIVADA'!B128:C128</f>
        <v>COMPONENTE 4</v>
      </c>
      <c r="C143" s="502"/>
      <c r="D143" s="132">
        <f>SUM(D144:D149)</f>
        <v>0</v>
      </c>
      <c r="E143" s="133">
        <f t="shared" si="3"/>
        <v>0</v>
      </c>
    </row>
    <row r="144" spans="2:5" ht="12.75">
      <c r="B144" s="456" t="s">
        <v>146</v>
      </c>
      <c r="C144" s="457"/>
      <c r="D144" s="132">
        <f>'EVALUACION PRIVADA'!D129*rpcdivisa</f>
        <v>0</v>
      </c>
      <c r="E144" s="133">
        <f t="shared" si="3"/>
        <v>0</v>
      </c>
    </row>
    <row r="145" spans="2:5" ht="12.75">
      <c r="B145" s="456" t="s">
        <v>43</v>
      </c>
      <c r="C145" s="457"/>
      <c r="D145" s="132">
        <f>'EVALUACION PRIVADA'!D130</f>
        <v>0</v>
      </c>
      <c r="E145" s="133">
        <f t="shared" si="3"/>
        <v>0</v>
      </c>
    </row>
    <row r="146" spans="2:5" ht="12.75">
      <c r="B146" s="456" t="s">
        <v>13</v>
      </c>
      <c r="C146" s="457"/>
      <c r="D146" s="132">
        <f>'EVALUACION PRIVADA'!D131*rpcmoc</f>
        <v>0</v>
      </c>
      <c r="E146" s="133">
        <f t="shared" si="3"/>
        <v>0</v>
      </c>
    </row>
    <row r="147" spans="2:5" ht="12.75">
      <c r="B147" s="456" t="s">
        <v>40</v>
      </c>
      <c r="C147" s="457"/>
      <c r="D147" s="132">
        <f>'EVALUACION PRIVADA'!D132*rpcmosemi</f>
        <v>0</v>
      </c>
      <c r="E147" s="133">
        <f t="shared" si="3"/>
        <v>0</v>
      </c>
    </row>
    <row r="148" spans="2:5" ht="12.75">
      <c r="B148" s="456" t="s">
        <v>41</v>
      </c>
      <c r="C148" s="457"/>
      <c r="D148" s="132">
        <f>'EVALUACION PRIVADA'!D133*rpcmocu</f>
        <v>0</v>
      </c>
      <c r="E148" s="133">
        <f t="shared" si="3"/>
        <v>0</v>
      </c>
    </row>
    <row r="149" spans="2:5" ht="12.75">
      <c r="B149" s="456" t="s">
        <v>42</v>
      </c>
      <c r="C149" s="457"/>
      <c r="D149" s="132">
        <f>'EVALUACION PRIVADA'!D134*rpcmocr</f>
        <v>0</v>
      </c>
      <c r="E149" s="133">
        <f t="shared" si="3"/>
        <v>0</v>
      </c>
    </row>
    <row r="150" spans="2:5" ht="12.75">
      <c r="B150" s="501" t="str">
        <f>'EVALUACION PRIVADA'!B135:C135</f>
        <v>COMPONENTE 5</v>
      </c>
      <c r="C150" s="502"/>
      <c r="D150" s="132">
        <f>SUM(D151:D156)</f>
        <v>0</v>
      </c>
      <c r="E150" s="133">
        <f t="shared" si="3"/>
        <v>0</v>
      </c>
    </row>
    <row r="151" spans="2:5" ht="12.75">
      <c r="B151" s="456" t="s">
        <v>146</v>
      </c>
      <c r="C151" s="457"/>
      <c r="D151" s="132">
        <f>'EVALUACION PRIVADA'!D136*rpcdivisa</f>
        <v>0</v>
      </c>
      <c r="E151" s="133">
        <f t="shared" si="3"/>
        <v>0</v>
      </c>
    </row>
    <row r="152" spans="2:5" ht="12.75">
      <c r="B152" s="456" t="s">
        <v>43</v>
      </c>
      <c r="C152" s="457"/>
      <c r="D152" s="132">
        <f>'EVALUACION PRIVADA'!D137</f>
        <v>0</v>
      </c>
      <c r="E152" s="133">
        <f t="shared" si="3"/>
        <v>0</v>
      </c>
    </row>
    <row r="153" spans="2:5" ht="12.75">
      <c r="B153" s="456" t="s">
        <v>13</v>
      </c>
      <c r="C153" s="457"/>
      <c r="D153" s="132">
        <f>'EVALUACION PRIVADA'!D138*rpcmoc</f>
        <v>0</v>
      </c>
      <c r="E153" s="133">
        <f t="shared" si="3"/>
        <v>0</v>
      </c>
    </row>
    <row r="154" spans="2:5" ht="12.75">
      <c r="B154" s="456" t="s">
        <v>40</v>
      </c>
      <c r="C154" s="457"/>
      <c r="D154" s="132">
        <f>'EVALUACION PRIVADA'!D139*rpcmosemi</f>
        <v>0</v>
      </c>
      <c r="E154" s="133">
        <f t="shared" si="3"/>
        <v>0</v>
      </c>
    </row>
    <row r="155" spans="2:5" ht="12.75">
      <c r="B155" s="456" t="s">
        <v>41</v>
      </c>
      <c r="C155" s="457"/>
      <c r="D155" s="132">
        <f>'EVALUACION PRIVADA'!D140*rpcmocu</f>
        <v>0</v>
      </c>
      <c r="E155" s="133">
        <f t="shared" si="3"/>
        <v>0</v>
      </c>
    </row>
    <row r="156" spans="2:5" ht="12.75">
      <c r="B156" s="456" t="s">
        <v>42</v>
      </c>
      <c r="C156" s="457"/>
      <c r="D156" s="132">
        <f>'EVALUACION PRIVADA'!D141*rpcmocr</f>
        <v>0</v>
      </c>
      <c r="E156" s="133">
        <f t="shared" si="3"/>
        <v>0</v>
      </c>
    </row>
    <row r="157" spans="2:5" ht="12.75">
      <c r="B157" s="501" t="str">
        <f>'EVALUACION PRIVADA'!B142:C142</f>
        <v>COMPONENTE 6</v>
      </c>
      <c r="C157" s="502"/>
      <c r="D157" s="132">
        <f>SUM(D158:D163)</f>
        <v>0</v>
      </c>
      <c r="E157" s="133">
        <f t="shared" si="3"/>
        <v>0</v>
      </c>
    </row>
    <row r="158" spans="2:5" ht="12.75">
      <c r="B158" s="456" t="s">
        <v>146</v>
      </c>
      <c r="C158" s="457"/>
      <c r="D158" s="132">
        <f>'EVALUACION PRIVADA'!D143*rpcdivisa</f>
        <v>0</v>
      </c>
      <c r="E158" s="133">
        <f t="shared" si="3"/>
        <v>0</v>
      </c>
    </row>
    <row r="159" spans="2:5" ht="12.75">
      <c r="B159" s="456" t="s">
        <v>43</v>
      </c>
      <c r="C159" s="457"/>
      <c r="D159" s="132">
        <f>'EVALUACION PRIVADA'!D144</f>
        <v>0</v>
      </c>
      <c r="E159" s="133">
        <f t="shared" si="3"/>
        <v>0</v>
      </c>
    </row>
    <row r="160" spans="2:5" ht="12.75">
      <c r="B160" s="456" t="s">
        <v>13</v>
      </c>
      <c r="C160" s="457"/>
      <c r="D160" s="132">
        <f>'EVALUACION PRIVADA'!D145*rpcmoc</f>
        <v>0</v>
      </c>
      <c r="E160" s="133">
        <f t="shared" si="3"/>
        <v>0</v>
      </c>
    </row>
    <row r="161" spans="2:5" ht="12.75">
      <c r="B161" s="456" t="s">
        <v>40</v>
      </c>
      <c r="C161" s="457"/>
      <c r="D161" s="132">
        <f>'EVALUACION PRIVADA'!D146*rpcmosemi</f>
        <v>0</v>
      </c>
      <c r="E161" s="133">
        <f t="shared" si="3"/>
        <v>0</v>
      </c>
    </row>
    <row r="162" spans="2:5" ht="12.75">
      <c r="B162" s="456" t="s">
        <v>41</v>
      </c>
      <c r="C162" s="457"/>
      <c r="D162" s="132">
        <f>'EVALUACION PRIVADA'!D147*rpcmocu</f>
        <v>0</v>
      </c>
      <c r="E162" s="133">
        <f t="shared" si="3"/>
        <v>0</v>
      </c>
    </row>
    <row r="163" spans="2:5" ht="12.75">
      <c r="B163" s="456" t="s">
        <v>42</v>
      </c>
      <c r="C163" s="457"/>
      <c r="D163" s="132">
        <f>'EVALUACION PRIVADA'!D148*rpcmocr</f>
        <v>0</v>
      </c>
      <c r="E163" s="133">
        <f t="shared" si="3"/>
        <v>0</v>
      </c>
    </row>
    <row r="164" spans="2:5" ht="12.75">
      <c r="B164" s="501" t="str">
        <f>'EVALUACION PRIVADA'!B149:C149</f>
        <v>COMPONENTE 7</v>
      </c>
      <c r="C164" s="502"/>
      <c r="D164" s="132">
        <f>SUM(D165:D170)</f>
        <v>0</v>
      </c>
      <c r="E164" s="133">
        <f t="shared" si="3"/>
        <v>0</v>
      </c>
    </row>
    <row r="165" spans="2:5" ht="12.75">
      <c r="B165" s="456" t="s">
        <v>146</v>
      </c>
      <c r="C165" s="457"/>
      <c r="D165" s="132">
        <f>'EVALUACION PRIVADA'!D150*rpcdivisa</f>
        <v>0</v>
      </c>
      <c r="E165" s="133">
        <f t="shared" si="3"/>
        <v>0</v>
      </c>
    </row>
    <row r="166" spans="2:5" ht="12.75">
      <c r="B166" s="456" t="s">
        <v>43</v>
      </c>
      <c r="C166" s="457"/>
      <c r="D166" s="132">
        <f>'EVALUACION PRIVADA'!D151</f>
        <v>0</v>
      </c>
      <c r="E166" s="133">
        <f t="shared" si="3"/>
        <v>0</v>
      </c>
    </row>
    <row r="167" spans="2:5" ht="12.75">
      <c r="B167" s="456" t="s">
        <v>13</v>
      </c>
      <c r="C167" s="457"/>
      <c r="D167" s="132">
        <f>'EVALUACION PRIVADA'!D152*rpcmoc</f>
        <v>0</v>
      </c>
      <c r="E167" s="133">
        <f t="shared" si="3"/>
        <v>0</v>
      </c>
    </row>
    <row r="168" spans="2:5" ht="12.75">
      <c r="B168" s="456" t="s">
        <v>40</v>
      </c>
      <c r="C168" s="457"/>
      <c r="D168" s="132">
        <f>'EVALUACION PRIVADA'!D153*rpcmosemi</f>
        <v>0</v>
      </c>
      <c r="E168" s="133">
        <f t="shared" si="3"/>
        <v>0</v>
      </c>
    </row>
    <row r="169" spans="2:5" ht="12.75">
      <c r="B169" s="456" t="s">
        <v>41</v>
      </c>
      <c r="C169" s="457"/>
      <c r="D169" s="132">
        <f>'EVALUACION PRIVADA'!D154*rpcmocu</f>
        <v>0</v>
      </c>
      <c r="E169" s="133">
        <f t="shared" si="3"/>
        <v>0</v>
      </c>
    </row>
    <row r="170" spans="2:5" ht="12.75">
      <c r="B170" s="456" t="s">
        <v>42</v>
      </c>
      <c r="C170" s="457"/>
      <c r="D170" s="132">
        <f>'EVALUACION PRIVADA'!D155*rpcmocr</f>
        <v>0</v>
      </c>
      <c r="E170" s="133">
        <f t="shared" si="3"/>
        <v>0</v>
      </c>
    </row>
    <row r="171" spans="2:5" ht="12.75">
      <c r="B171" s="501" t="s">
        <v>140</v>
      </c>
      <c r="C171" s="502"/>
      <c r="D171" s="137">
        <f>(D122+D129+D136+D143+D150+D157+D164)*CambioOperacion</f>
        <v>0</v>
      </c>
      <c r="E171" s="133">
        <f t="shared" si="3"/>
        <v>0</v>
      </c>
    </row>
    <row r="173" spans="2:5" ht="12.75">
      <c r="B173" s="531" t="s">
        <v>141</v>
      </c>
      <c r="C173" s="532"/>
      <c r="D173" s="69"/>
      <c r="E173" s="70"/>
    </row>
    <row r="174" spans="2:5" ht="12.75">
      <c r="B174" s="456" t="s">
        <v>146</v>
      </c>
      <c r="C174" s="457"/>
      <c r="D174" s="132">
        <f>'EVALUACION PRIVADA'!D159*rpcdivisa</f>
        <v>0</v>
      </c>
      <c r="E174" s="130">
        <f aca="true" t="shared" si="4" ref="E174:E179">SUM(D174:D174)</f>
        <v>0</v>
      </c>
    </row>
    <row r="175" spans="2:5" ht="12.75">
      <c r="B175" s="456" t="s">
        <v>43</v>
      </c>
      <c r="C175" s="457"/>
      <c r="D175" s="132">
        <f>'EVALUACION PRIVADA'!D160</f>
        <v>0</v>
      </c>
      <c r="E175" s="130">
        <f t="shared" si="4"/>
        <v>0</v>
      </c>
    </row>
    <row r="176" spans="2:5" ht="12.75">
      <c r="B176" s="456" t="s">
        <v>13</v>
      </c>
      <c r="C176" s="457"/>
      <c r="D176" s="132">
        <f>'EVALUACION PRIVADA'!D161*rpcmoc</f>
        <v>0</v>
      </c>
      <c r="E176" s="130">
        <f t="shared" si="4"/>
        <v>0</v>
      </c>
    </row>
    <row r="177" spans="2:5" ht="12.75">
      <c r="B177" s="456" t="s">
        <v>40</v>
      </c>
      <c r="C177" s="457"/>
      <c r="D177" s="132">
        <f>'EVALUACION PRIVADA'!D162*rpcmosemi</f>
        <v>0</v>
      </c>
      <c r="E177" s="130">
        <f t="shared" si="4"/>
        <v>0</v>
      </c>
    </row>
    <row r="178" spans="2:5" ht="12.75">
      <c r="B178" s="456" t="s">
        <v>41</v>
      </c>
      <c r="C178" s="457"/>
      <c r="D178" s="132">
        <f>'EVALUACION PRIVADA'!D163*rpcmocu</f>
        <v>0</v>
      </c>
      <c r="E178" s="130">
        <f t="shared" si="4"/>
        <v>0</v>
      </c>
    </row>
    <row r="179" spans="2:5" ht="12.75">
      <c r="B179" s="456" t="s">
        <v>42</v>
      </c>
      <c r="C179" s="457"/>
      <c r="D179" s="132">
        <f>'EVALUACION PRIVADA'!D164*rpcmocr</f>
        <v>0</v>
      </c>
      <c r="E179" s="130">
        <f t="shared" si="4"/>
        <v>0</v>
      </c>
    </row>
    <row r="180" spans="2:5" ht="12.75">
      <c r="B180" s="501" t="s">
        <v>142</v>
      </c>
      <c r="C180" s="502"/>
      <c r="D180" s="137">
        <f>SUM(D174:D179)</f>
        <v>0</v>
      </c>
      <c r="E180" s="130">
        <f>SUM(D180:D180)</f>
        <v>0</v>
      </c>
    </row>
    <row r="182" spans="2:5" ht="12.75">
      <c r="B182" s="501" t="s">
        <v>76</v>
      </c>
      <c r="C182" s="530"/>
      <c r="D182" s="109"/>
      <c r="E182" s="70"/>
    </row>
    <row r="183" spans="2:5" ht="12.75" hidden="1">
      <c r="B183" s="487" t="s">
        <v>147</v>
      </c>
      <c r="C183" s="533"/>
      <c r="D183" s="137">
        <f>'EVALUACION PRIVADA'!D168</f>
        <v>0</v>
      </c>
      <c r="E183" s="130">
        <f>SUM(D183:D183)</f>
        <v>0</v>
      </c>
    </row>
    <row r="184" spans="2:5" ht="12.75">
      <c r="B184" s="487" t="s">
        <v>148</v>
      </c>
      <c r="C184" s="533"/>
      <c r="D184" s="137">
        <f>'EVALUACION PRIVADA'!D169</f>
        <v>0</v>
      </c>
      <c r="E184" s="130">
        <f>SUM(D184:D184)</f>
        <v>0</v>
      </c>
    </row>
    <row r="185" spans="2:5" ht="13.5" thickBot="1">
      <c r="B185" s="71"/>
      <c r="C185" s="72" t="s">
        <v>75</v>
      </c>
      <c r="D185" s="139">
        <f>D184+D184</f>
        <v>0</v>
      </c>
      <c r="E185" s="146">
        <f>SUM(D185:D185)</f>
        <v>0</v>
      </c>
    </row>
    <row r="186" spans="2:5" ht="13.5" thickBot="1">
      <c r="B186" s="529"/>
      <c r="C186" s="529"/>
      <c r="D186" s="39"/>
      <c r="E186" s="40"/>
    </row>
    <row r="187" spans="2:5" ht="13.5" thickBot="1">
      <c r="B187" s="504" t="s">
        <v>3</v>
      </c>
      <c r="C187" s="505"/>
      <c r="D187" s="147">
        <f>D185+D180+D171+D119</f>
        <v>0</v>
      </c>
      <c r="E187" s="148">
        <f>SUM(D187:D187)</f>
        <v>0</v>
      </c>
    </row>
    <row r="188" ht="13.5" thickBot="1"/>
    <row r="189" spans="2:5" ht="13.5" thickBot="1">
      <c r="B189" s="504" t="s">
        <v>143</v>
      </c>
      <c r="C189" s="505"/>
      <c r="D189" s="147">
        <f>D29-D187</f>
        <v>0</v>
      </c>
      <c r="E189" s="148">
        <f>SUM(D189:D189)</f>
        <v>0</v>
      </c>
    </row>
    <row r="190" spans="4:5" ht="12.75">
      <c r="D190" s="14"/>
      <c r="E190" s="14"/>
    </row>
    <row r="191" spans="2:4" ht="12.75" hidden="1">
      <c r="B191" s="506" t="s">
        <v>16</v>
      </c>
      <c r="C191" s="506"/>
      <c r="D191" s="166">
        <f>D187</f>
        <v>0</v>
      </c>
    </row>
    <row r="192" spans="2:4" ht="12.75" hidden="1">
      <c r="B192" s="486" t="s">
        <v>7</v>
      </c>
      <c r="C192" s="486"/>
      <c r="D192" s="166">
        <f>D29-D187</f>
        <v>0</v>
      </c>
    </row>
    <row r="193" spans="2:4" ht="12.75" hidden="1">
      <c r="B193" s="486" t="s">
        <v>4</v>
      </c>
      <c r="C193" s="486"/>
      <c r="D193" s="166">
        <f>-PMT(interes,años1,vacs1)</f>
        <v>0</v>
      </c>
    </row>
    <row r="194" spans="2:4" ht="12.75" hidden="1">
      <c r="B194" s="486" t="s">
        <v>182</v>
      </c>
      <c r="C194" s="486"/>
      <c r="D194" s="216"/>
    </row>
    <row r="195" spans="2:7" ht="12.75" hidden="1">
      <c r="B195" s="486" t="s">
        <v>188</v>
      </c>
      <c r="C195" s="486"/>
      <c r="D195" s="166"/>
      <c r="F195" s="167" t="s">
        <v>187</v>
      </c>
      <c r="G195" s="164">
        <f>IF(vacs1&lt;&gt;0,vais/vacs1,0)</f>
        <v>0</v>
      </c>
    </row>
  </sheetData>
  <sheetProtection sheet="1" objects="1" scenarios="1"/>
  <mergeCells count="159">
    <mergeCell ref="B180:C180"/>
    <mergeCell ref="B189:C189"/>
    <mergeCell ref="B176:C176"/>
    <mergeCell ref="B177:C177"/>
    <mergeCell ref="B178:C178"/>
    <mergeCell ref="B179:C179"/>
    <mergeCell ref="B182:C182"/>
    <mergeCell ref="B183:C183"/>
    <mergeCell ref="B184:C184"/>
    <mergeCell ref="B56:C56"/>
    <mergeCell ref="B105:C105"/>
    <mergeCell ref="B106:C106"/>
    <mergeCell ref="B107:C107"/>
    <mergeCell ref="B84:C84"/>
    <mergeCell ref="B77:C77"/>
    <mergeCell ref="B70:C70"/>
    <mergeCell ref="B63:C63"/>
    <mergeCell ref="B97:C97"/>
    <mergeCell ref="B104:C104"/>
    <mergeCell ref="B110:C110"/>
    <mergeCell ref="B111:C111"/>
    <mergeCell ref="B112:C112"/>
    <mergeCell ref="B113:C113"/>
    <mergeCell ref="B98:C98"/>
    <mergeCell ref="B91:C91"/>
    <mergeCell ref="B108:C108"/>
    <mergeCell ref="B109:C109"/>
    <mergeCell ref="B168:C168"/>
    <mergeCell ref="B169:C169"/>
    <mergeCell ref="B170:C170"/>
    <mergeCell ref="B171:C171"/>
    <mergeCell ref="B173:C173"/>
    <mergeCell ref="B174:C174"/>
    <mergeCell ref="B175:C175"/>
    <mergeCell ref="B142:C142"/>
    <mergeCell ref="B156:C156"/>
    <mergeCell ref="B167:C167"/>
    <mergeCell ref="B145:C145"/>
    <mergeCell ref="B146:C146"/>
    <mergeCell ref="B147:C147"/>
    <mergeCell ref="B148:C148"/>
    <mergeCell ref="B139:C139"/>
    <mergeCell ref="B140:C140"/>
    <mergeCell ref="B141:C141"/>
    <mergeCell ref="B144:C144"/>
    <mergeCell ref="B143:C143"/>
    <mergeCell ref="B121:C121"/>
    <mergeCell ref="B123:C123"/>
    <mergeCell ref="B114:C114"/>
    <mergeCell ref="B115:C115"/>
    <mergeCell ref="B116:C116"/>
    <mergeCell ref="B117:C117"/>
    <mergeCell ref="B118:C118"/>
    <mergeCell ref="B58:C58"/>
    <mergeCell ref="B59:C59"/>
    <mergeCell ref="B61:C61"/>
    <mergeCell ref="B62:C62"/>
    <mergeCell ref="B9:C9"/>
    <mergeCell ref="B10:C10"/>
    <mergeCell ref="B11:C11"/>
    <mergeCell ref="B192:C192"/>
    <mergeCell ref="B186:C186"/>
    <mergeCell ref="B99:C99"/>
    <mergeCell ref="B100:C100"/>
    <mergeCell ref="B122:C122"/>
    <mergeCell ref="B191:C191"/>
    <mergeCell ref="B102:C102"/>
    <mergeCell ref="B193:C193"/>
    <mergeCell ref="B60:C60"/>
    <mergeCell ref="B65:C65"/>
    <mergeCell ref="B101:C101"/>
    <mergeCell ref="B64:C64"/>
    <mergeCell ref="B67:C67"/>
    <mergeCell ref="B73:C73"/>
    <mergeCell ref="B79:C79"/>
    <mergeCell ref="B85:C85"/>
    <mergeCell ref="B89:C89"/>
    <mergeCell ref="B52:C52"/>
    <mergeCell ref="B53:C53"/>
    <mergeCell ref="B54:C54"/>
    <mergeCell ref="B55:C55"/>
    <mergeCell ref="B57:C57"/>
    <mergeCell ref="B87:C87"/>
    <mergeCell ref="B96:C96"/>
    <mergeCell ref="B88:C88"/>
    <mergeCell ref="B86:C86"/>
    <mergeCell ref="B95:C95"/>
    <mergeCell ref="B90:C90"/>
    <mergeCell ref="B92:C92"/>
    <mergeCell ref="B93:C93"/>
    <mergeCell ref="B94:C94"/>
    <mergeCell ref="B82:C82"/>
    <mergeCell ref="B83:C83"/>
    <mergeCell ref="B81:C81"/>
    <mergeCell ref="B76:C76"/>
    <mergeCell ref="B78:C78"/>
    <mergeCell ref="B80:C80"/>
    <mergeCell ref="B71:C71"/>
    <mergeCell ref="B75:C75"/>
    <mergeCell ref="B72:C72"/>
    <mergeCell ref="B74:C74"/>
    <mergeCell ref="B68:C68"/>
    <mergeCell ref="B66:C66"/>
    <mergeCell ref="B69:C69"/>
    <mergeCell ref="E46:E47"/>
    <mergeCell ref="B48:C48"/>
    <mergeCell ref="B50:C50"/>
    <mergeCell ref="B51:C51"/>
    <mergeCell ref="B45:C47"/>
    <mergeCell ref="B49:C49"/>
    <mergeCell ref="D45:E45"/>
    <mergeCell ref="B12:C12"/>
    <mergeCell ref="B13:C13"/>
    <mergeCell ref="B14:C14"/>
    <mergeCell ref="B187:C187"/>
    <mergeCell ref="B103:C103"/>
    <mergeCell ref="B124:C124"/>
    <mergeCell ref="B130:C130"/>
    <mergeCell ref="B126:C126"/>
    <mergeCell ref="B125:C125"/>
    <mergeCell ref="B127:C127"/>
    <mergeCell ref="B128:C128"/>
    <mergeCell ref="B131:C131"/>
    <mergeCell ref="B132:C132"/>
    <mergeCell ref="B133:C133"/>
    <mergeCell ref="B129:C129"/>
    <mergeCell ref="B134:C134"/>
    <mergeCell ref="B136:C136"/>
    <mergeCell ref="B137:C137"/>
    <mergeCell ref="B138:C138"/>
    <mergeCell ref="B135:C135"/>
    <mergeCell ref="B149:C149"/>
    <mergeCell ref="B151:C151"/>
    <mergeCell ref="B152:C152"/>
    <mergeCell ref="B150:C150"/>
    <mergeCell ref="B160:C160"/>
    <mergeCell ref="B161:C161"/>
    <mergeCell ref="B153:C153"/>
    <mergeCell ref="B154:C154"/>
    <mergeCell ref="B155:C155"/>
    <mergeCell ref="B157:C157"/>
    <mergeCell ref="B28:C28"/>
    <mergeCell ref="D20:E20"/>
    <mergeCell ref="E21:E22"/>
    <mergeCell ref="B20:C22"/>
    <mergeCell ref="B24:C24"/>
    <mergeCell ref="B25:C25"/>
    <mergeCell ref="B26:C26"/>
    <mergeCell ref="B27:C27"/>
    <mergeCell ref="B194:C194"/>
    <mergeCell ref="B195:C195"/>
    <mergeCell ref="B29:C29"/>
    <mergeCell ref="B166:C166"/>
    <mergeCell ref="B162:C162"/>
    <mergeCell ref="B163:C163"/>
    <mergeCell ref="B165:C165"/>
    <mergeCell ref="B164:C164"/>
    <mergeCell ref="B158:C158"/>
    <mergeCell ref="B159:C159"/>
  </mergeCells>
  <printOptions horizontalCentered="1"/>
  <pageMargins left="0.75" right="0.75" top="1" bottom="1" header="0.5118110236220472" footer="0.5118110236220472"/>
  <pageSetup fitToHeight="4" horizontalDpi="360" verticalDpi="360" orientation="portrait" scale="89" r:id="rId4"/>
  <headerFooter alignWithMargins="0">
    <oddFooter>&amp;L&amp;D&amp;R&amp;P de &amp;N</oddFooter>
  </headerFooter>
  <rowBreaks count="2" manualBreakCount="2">
    <brk id="43" max="255" man="1"/>
    <brk id="118" max="6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M41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15.140625" style="0" customWidth="1"/>
    <col min="3" max="10" width="11.00390625" style="0" customWidth="1"/>
    <col min="11" max="16384" width="9.140625" style="0" customWidth="1"/>
  </cols>
  <sheetData>
    <row r="1" spans="1:91" ht="18" customHeight="1">
      <c r="A1" s="3"/>
      <c r="B1" s="20"/>
      <c r="C1" s="3"/>
      <c r="D1" s="3"/>
      <c r="E1" s="3"/>
      <c r="F1" s="2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18" customHeight="1">
      <c r="A2" s="3"/>
      <c r="B2" s="2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18" customHeight="1">
      <c r="A3" s="3"/>
      <c r="B3" s="1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ht="18" customHeight="1">
      <c r="A4" s="3"/>
    </row>
    <row r="5" spans="1:2" ht="18">
      <c r="A5" s="3"/>
      <c r="B5" s="8" t="s">
        <v>49</v>
      </c>
    </row>
    <row r="6" ht="12.75">
      <c r="A6" s="3"/>
    </row>
    <row r="7" spans="2:8" ht="15">
      <c r="B7" s="28" t="s">
        <v>52</v>
      </c>
      <c r="H7" s="28" t="s">
        <v>51</v>
      </c>
    </row>
    <row r="8" spans="2:10" ht="12.75" customHeight="1">
      <c r="B8" s="540" t="s">
        <v>5</v>
      </c>
      <c r="C8" s="540"/>
      <c r="D8" s="540" t="s">
        <v>6</v>
      </c>
      <c r="H8" s="540" t="s">
        <v>5</v>
      </c>
      <c r="I8" s="540"/>
      <c r="J8" s="540" t="s">
        <v>6</v>
      </c>
    </row>
    <row r="9" spans="2:10" ht="12.75">
      <c r="B9" s="540"/>
      <c r="C9" s="540"/>
      <c r="D9" s="540"/>
      <c r="H9" s="540"/>
      <c r="I9" s="540"/>
      <c r="J9" s="540"/>
    </row>
    <row r="10" spans="2:10" ht="12.75">
      <c r="B10" s="543" t="s">
        <v>15</v>
      </c>
      <c r="C10" s="543"/>
      <c r="D10" s="212">
        <f>vacp1</f>
        <v>0</v>
      </c>
      <c r="H10" s="543" t="s">
        <v>16</v>
      </c>
      <c r="I10" s="543"/>
      <c r="J10" s="212">
        <f>vacs1</f>
        <v>0</v>
      </c>
    </row>
    <row r="11" spans="2:10" ht="12.75">
      <c r="B11" s="506" t="s">
        <v>8</v>
      </c>
      <c r="C11" s="506"/>
      <c r="D11" s="587">
        <f>vanp1</f>
        <v>0</v>
      </c>
      <c r="H11" s="506" t="s">
        <v>7</v>
      </c>
      <c r="I11" s="506"/>
      <c r="J11" s="587">
        <f>vans1</f>
        <v>0</v>
      </c>
    </row>
    <row r="12" spans="2:10" ht="12.75">
      <c r="B12" s="543" t="s">
        <v>9</v>
      </c>
      <c r="C12" s="543"/>
      <c r="D12" s="212">
        <f>caep1</f>
        <v>0</v>
      </c>
      <c r="H12" s="543" t="s">
        <v>4</v>
      </c>
      <c r="I12" s="543"/>
      <c r="J12" s="212">
        <f>caes1</f>
        <v>0</v>
      </c>
    </row>
    <row r="13" spans="2:10" ht="12.75">
      <c r="B13" s="163" t="s">
        <v>183</v>
      </c>
      <c r="C13" s="165">
        <v>0.1</v>
      </c>
      <c r="D13" s="275">
        <f>IF(ISERROR(tirp),0,tirp)</f>
        <v>0</v>
      </c>
      <c r="H13" s="163" t="s">
        <v>182</v>
      </c>
      <c r="I13" s="172">
        <v>0.1</v>
      </c>
      <c r="J13" s="275">
        <f>IF(ISERROR(tirs),0,tirs)</f>
        <v>0</v>
      </c>
    </row>
    <row r="14" spans="2:10" ht="12.75">
      <c r="B14" s="539" t="s">
        <v>198</v>
      </c>
      <c r="C14" s="539"/>
      <c r="D14" s="213">
        <f>BeneficioCostoPrivado</f>
        <v>0</v>
      </c>
      <c r="H14" s="539" t="s">
        <v>199</v>
      </c>
      <c r="I14" s="539"/>
      <c r="J14" s="213">
        <f>BeneficioCostoSocial</f>
        <v>0</v>
      </c>
    </row>
    <row r="16" ht="15">
      <c r="B16" s="173" t="s">
        <v>200</v>
      </c>
    </row>
    <row r="17" spans="2:10" ht="12.75">
      <c r="B17" s="540" t="s">
        <v>5</v>
      </c>
      <c r="C17" s="540"/>
      <c r="D17" s="540" t="s">
        <v>6</v>
      </c>
      <c r="E17" s="544" t="str">
        <f>IF('EVALUACION PRIVADA'!B1=TRUE,"Indicadores Estándar            Bs.","Indicadores Estándar         U.S.$")</f>
        <v>Indicadores Estándar         U.S.$</v>
      </c>
      <c r="F17" s="544"/>
      <c r="H17" s="540" t="s">
        <v>5</v>
      </c>
      <c r="I17" s="540"/>
      <c r="J17" s="540" t="s">
        <v>6</v>
      </c>
    </row>
    <row r="18" spans="2:10" ht="12.75">
      <c r="B18" s="540"/>
      <c r="C18" s="540"/>
      <c r="D18" s="540"/>
      <c r="E18" s="544"/>
      <c r="F18" s="544"/>
      <c r="H18" s="540"/>
      <c r="I18" s="540"/>
      <c r="J18" s="540"/>
    </row>
    <row r="19" spans="2:10" ht="12.75">
      <c r="B19" s="540"/>
      <c r="C19" s="540"/>
      <c r="D19" s="540"/>
      <c r="E19" s="303" t="s">
        <v>195</v>
      </c>
      <c r="F19" s="303" t="s">
        <v>196</v>
      </c>
      <c r="H19" s="540"/>
      <c r="I19" s="540"/>
      <c r="J19" s="540"/>
    </row>
    <row r="20" spans="2:10" ht="12.75">
      <c r="B20" s="539" t="s">
        <v>185</v>
      </c>
      <c r="C20" s="539"/>
      <c r="D20" s="213">
        <f>IF(TotalPoblacion&gt;0,caep1/TotalPoblacion,)</f>
        <v>0</v>
      </c>
      <c r="E20" s="207" t="s">
        <v>216</v>
      </c>
      <c r="F20" s="207" t="s">
        <v>216</v>
      </c>
      <c r="H20" s="539" t="s">
        <v>184</v>
      </c>
      <c r="I20" s="539"/>
      <c r="J20" s="213">
        <f>IF(TotalPoblacion&gt;0,caes1/TotalPoblacion,)</f>
        <v>0</v>
      </c>
    </row>
    <row r="21" spans="2:10" ht="12.75">
      <c r="B21" s="588" t="s">
        <v>300</v>
      </c>
      <c r="C21" s="588"/>
      <c r="D21" s="589">
        <f>IF(Longitud&gt;0,celda2j/Longitud,IF(Luz&gt;0,celda2j/Luz,0))</f>
        <v>0</v>
      </c>
      <c r="E21" s="206">
        <f>IF('EVALUACION PRIVADA'!$B$1=TRUE,PREPARACION!B1*TipodeCambio,PREPARACION!B1)</f>
        <v>10990.72</v>
      </c>
      <c r="F21" s="206">
        <f>IF('EVALUACION PRIVADA'!$B$1=TRUE,PREPARACION!C1*TipodeCambio,PREPARACION!C1)</f>
        <v>8864.37</v>
      </c>
      <c r="H21" s="539" t="s">
        <v>284</v>
      </c>
      <c r="I21" s="539"/>
      <c r="J21" s="213">
        <f>IF(Longitud&gt;0,celda3j/Longitud,IF(Luz&gt;0,celda3j/Luz,0))</f>
        <v>0</v>
      </c>
    </row>
    <row r="22" spans="2:10" ht="12.75">
      <c r="B22" s="588" t="s">
        <v>301</v>
      </c>
      <c r="C22" s="588"/>
      <c r="D22" s="589">
        <f>IF(Familias&gt;0,celda2j/Familias,)</f>
        <v>0</v>
      </c>
      <c r="E22" s="206">
        <f>IF('EVALUACION PRIVADA'!$B$1=TRUE,PREPARACION!B2*TipodeCambio,PREPARACION!B2)</f>
        <v>497.15</v>
      </c>
      <c r="F22" s="206">
        <f>IF('EVALUACION PRIVADA'!$B$1=TRUE,PREPARACION!C2*TipodeCambio,PREPARACION!C2)</f>
        <v>327.85</v>
      </c>
      <c r="H22" s="539" t="s">
        <v>209</v>
      </c>
      <c r="I22" s="539"/>
      <c r="J22" s="213">
        <f>IF(Familias&gt;0,celda3j/Familias,)</f>
        <v>0</v>
      </c>
    </row>
    <row r="24" ht="20.25">
      <c r="B24" s="208" t="s">
        <v>219</v>
      </c>
    </row>
    <row r="25" spans="2:20" ht="12.75" customHeight="1" hidden="1">
      <c r="B25" s="541" t="s">
        <v>242</v>
      </c>
      <c r="C25" s="534" t="s">
        <v>202</v>
      </c>
      <c r="D25" s="535"/>
      <c r="E25" s="535"/>
      <c r="F25" s="535"/>
      <c r="G25" s="535"/>
      <c r="H25" s="536"/>
      <c r="I25" s="534" t="s">
        <v>203</v>
      </c>
      <c r="J25" s="535"/>
      <c r="K25" s="535"/>
      <c r="L25" s="535"/>
      <c r="M25" s="535"/>
      <c r="N25" s="536"/>
      <c r="O25" s="534" t="s">
        <v>204</v>
      </c>
      <c r="P25" s="535"/>
      <c r="Q25" s="535"/>
      <c r="R25" s="535"/>
      <c r="S25" s="535"/>
      <c r="T25" s="536"/>
    </row>
    <row r="26" spans="2:20" ht="12.75" customHeight="1" hidden="1">
      <c r="B26" s="542"/>
      <c r="C26" s="537" t="s">
        <v>212</v>
      </c>
      <c r="D26" s="538"/>
      <c r="E26" s="537" t="s">
        <v>213</v>
      </c>
      <c r="F26" s="538"/>
      <c r="G26" s="537" t="s">
        <v>214</v>
      </c>
      <c r="H26" s="538"/>
      <c r="I26" s="537" t="s">
        <v>212</v>
      </c>
      <c r="J26" s="538"/>
      <c r="K26" s="537" t="s">
        <v>213</v>
      </c>
      <c r="L26" s="538"/>
      <c r="M26" s="537" t="s">
        <v>214</v>
      </c>
      <c r="N26" s="538"/>
      <c r="O26" s="537" t="s">
        <v>212</v>
      </c>
      <c r="P26" s="538"/>
      <c r="Q26" s="537" t="s">
        <v>213</v>
      </c>
      <c r="R26" s="538"/>
      <c r="S26" s="537" t="s">
        <v>214</v>
      </c>
      <c r="T26" s="538"/>
    </row>
    <row r="27" spans="2:20" ht="12.75" customHeight="1" hidden="1">
      <c r="B27" s="201" t="s">
        <v>189</v>
      </c>
      <c r="C27" s="200" t="s">
        <v>195</v>
      </c>
      <c r="D27" s="200" t="s">
        <v>196</v>
      </c>
      <c r="E27" s="200" t="s">
        <v>195</v>
      </c>
      <c r="F27" s="200" t="s">
        <v>196</v>
      </c>
      <c r="G27" s="200" t="s">
        <v>195</v>
      </c>
      <c r="H27" s="200" t="s">
        <v>196</v>
      </c>
      <c r="I27" s="200" t="s">
        <v>195</v>
      </c>
      <c r="J27" s="200" t="s">
        <v>196</v>
      </c>
      <c r="K27" s="200" t="s">
        <v>195</v>
      </c>
      <c r="L27" s="200" t="s">
        <v>196</v>
      </c>
      <c r="M27" s="200" t="s">
        <v>195</v>
      </c>
      <c r="N27" s="200" t="s">
        <v>196</v>
      </c>
      <c r="O27" s="200" t="s">
        <v>195</v>
      </c>
      <c r="P27" s="200" t="s">
        <v>196</v>
      </c>
      <c r="Q27" s="200" t="s">
        <v>195</v>
      </c>
      <c r="R27" s="200" t="s">
        <v>196</v>
      </c>
      <c r="S27" s="200" t="s">
        <v>195</v>
      </c>
      <c r="T27" s="200" t="s">
        <v>196</v>
      </c>
    </row>
    <row r="28" spans="2:20" ht="12.75" customHeight="1" hidden="1">
      <c r="B28" s="200" t="s">
        <v>190</v>
      </c>
      <c r="C28" s="202">
        <v>21252.08</v>
      </c>
      <c r="D28" s="202">
        <v>16741.95</v>
      </c>
      <c r="E28" s="202">
        <v>21252.08</v>
      </c>
      <c r="F28" s="202">
        <v>16741.95</v>
      </c>
      <c r="G28" s="202">
        <v>21252.08</v>
      </c>
      <c r="H28" s="202">
        <v>16741.95</v>
      </c>
      <c r="I28" s="202">
        <v>25263.35</v>
      </c>
      <c r="J28" s="202">
        <v>19994.45</v>
      </c>
      <c r="K28" s="202">
        <v>25263.35</v>
      </c>
      <c r="L28" s="202">
        <v>19994.45</v>
      </c>
      <c r="M28" s="202">
        <v>25263.35</v>
      </c>
      <c r="N28" s="202">
        <v>19994.45</v>
      </c>
      <c r="O28" s="202">
        <v>21947.68</v>
      </c>
      <c r="P28" s="202">
        <v>16955.82</v>
      </c>
      <c r="Q28" s="202">
        <v>21947.68</v>
      </c>
      <c r="R28" s="202">
        <v>16955.82</v>
      </c>
      <c r="S28" s="202">
        <v>21947.68</v>
      </c>
      <c r="T28" s="202">
        <v>16955.82</v>
      </c>
    </row>
    <row r="29" spans="2:20" ht="12.75" customHeight="1" hidden="1">
      <c r="B29" s="200" t="s">
        <v>191</v>
      </c>
      <c r="C29" s="202">
        <v>10990.72</v>
      </c>
      <c r="D29" s="202">
        <v>8864.37</v>
      </c>
      <c r="E29" s="202">
        <v>10990.72</v>
      </c>
      <c r="F29" s="202">
        <v>8864.37</v>
      </c>
      <c r="G29" s="202">
        <v>10990.72</v>
      </c>
      <c r="H29" s="202">
        <v>8864.37</v>
      </c>
      <c r="I29" s="202">
        <v>11537.47</v>
      </c>
      <c r="J29" s="202">
        <v>9553.19</v>
      </c>
      <c r="K29" s="202">
        <v>11537.47</v>
      </c>
      <c r="L29" s="202">
        <v>9553.19</v>
      </c>
      <c r="M29" s="202">
        <v>11537.47</v>
      </c>
      <c r="N29" s="202">
        <v>9553.19</v>
      </c>
      <c r="O29" s="202">
        <v>9994.11</v>
      </c>
      <c r="P29" s="202">
        <v>7735.77</v>
      </c>
      <c r="Q29" s="202">
        <v>9994.11</v>
      </c>
      <c r="R29" s="202">
        <v>7735.77</v>
      </c>
      <c r="S29" s="202">
        <v>9994.11</v>
      </c>
      <c r="T29" s="202">
        <v>7735.77</v>
      </c>
    </row>
    <row r="30" spans="2:20" ht="12.75" customHeight="1" hidden="1">
      <c r="B30" s="200" t="s">
        <v>215</v>
      </c>
      <c r="C30" s="202" t="s">
        <v>216</v>
      </c>
      <c r="D30" s="202" t="s">
        <v>216</v>
      </c>
      <c r="E30" s="202" t="s">
        <v>216</v>
      </c>
      <c r="F30" s="202" t="s">
        <v>216</v>
      </c>
      <c r="G30" s="202" t="s">
        <v>216</v>
      </c>
      <c r="H30" s="202" t="s">
        <v>216</v>
      </c>
      <c r="I30" s="202" t="s">
        <v>216</v>
      </c>
      <c r="J30" s="202" t="s">
        <v>216</v>
      </c>
      <c r="K30" s="202" t="s">
        <v>216</v>
      </c>
      <c r="L30" s="202" t="s">
        <v>216</v>
      </c>
      <c r="M30" s="202" t="s">
        <v>216</v>
      </c>
      <c r="N30" s="202" t="s">
        <v>216</v>
      </c>
      <c r="O30" s="202" t="s">
        <v>216</v>
      </c>
      <c r="P30" s="202" t="s">
        <v>216</v>
      </c>
      <c r="Q30" s="202" t="s">
        <v>216</v>
      </c>
      <c r="R30" s="202" t="s">
        <v>216</v>
      </c>
      <c r="S30" s="202" t="s">
        <v>216</v>
      </c>
      <c r="T30" s="202" t="s">
        <v>216</v>
      </c>
    </row>
    <row r="31" spans="2:20" ht="12.75" customHeight="1" hidden="1">
      <c r="B31" s="200" t="s">
        <v>287</v>
      </c>
      <c r="C31" s="202" t="s">
        <v>289</v>
      </c>
      <c r="D31" s="202" t="s">
        <v>290</v>
      </c>
      <c r="E31" s="202" t="s">
        <v>289</v>
      </c>
      <c r="F31" s="202" t="s">
        <v>290</v>
      </c>
      <c r="G31" s="202" t="s">
        <v>289</v>
      </c>
      <c r="H31" s="202" t="s">
        <v>290</v>
      </c>
      <c r="I31" s="202" t="s">
        <v>289</v>
      </c>
      <c r="J31" s="202" t="s">
        <v>290</v>
      </c>
      <c r="K31" s="202" t="s">
        <v>289</v>
      </c>
      <c r="L31" s="202" t="s">
        <v>290</v>
      </c>
      <c r="M31" s="202" t="s">
        <v>289</v>
      </c>
      <c r="N31" s="202" t="s">
        <v>290</v>
      </c>
      <c r="O31" s="202" t="s">
        <v>289</v>
      </c>
      <c r="P31" s="202" t="s">
        <v>290</v>
      </c>
      <c r="Q31" s="202" t="s">
        <v>289</v>
      </c>
      <c r="R31" s="202" t="s">
        <v>290</v>
      </c>
      <c r="S31" s="202" t="s">
        <v>289</v>
      </c>
      <c r="T31" s="202" t="s">
        <v>290</v>
      </c>
    </row>
    <row r="32" spans="2:20" ht="12.75" customHeight="1" hidden="1">
      <c r="B32" s="200" t="s">
        <v>288</v>
      </c>
      <c r="C32" s="202" t="s">
        <v>293</v>
      </c>
      <c r="D32" s="202" t="s">
        <v>294</v>
      </c>
      <c r="E32" s="202" t="s">
        <v>293</v>
      </c>
      <c r="F32" s="202" t="s">
        <v>294</v>
      </c>
      <c r="G32" s="202" t="s">
        <v>293</v>
      </c>
      <c r="H32" s="202" t="s">
        <v>294</v>
      </c>
      <c r="I32" s="202" t="s">
        <v>293</v>
      </c>
      <c r="J32" s="202" t="s">
        <v>294</v>
      </c>
      <c r="K32" s="202" t="s">
        <v>293</v>
      </c>
      <c r="L32" s="202" t="s">
        <v>294</v>
      </c>
      <c r="M32" s="202" t="s">
        <v>293</v>
      </c>
      <c r="N32" s="202" t="s">
        <v>294</v>
      </c>
      <c r="O32" s="202" t="s">
        <v>293</v>
      </c>
      <c r="P32" s="202" t="s">
        <v>294</v>
      </c>
      <c r="Q32" s="202" t="s">
        <v>293</v>
      </c>
      <c r="R32" s="202" t="s">
        <v>294</v>
      </c>
      <c r="S32" s="202" t="s">
        <v>293</v>
      </c>
      <c r="T32" s="202" t="s">
        <v>294</v>
      </c>
    </row>
    <row r="33" ht="12.75" customHeight="1" hidden="1"/>
    <row r="34" spans="2:20" ht="12.75" hidden="1">
      <c r="B34" s="541" t="s">
        <v>205</v>
      </c>
      <c r="C34" s="534" t="s">
        <v>202</v>
      </c>
      <c r="D34" s="535"/>
      <c r="E34" s="535"/>
      <c r="F34" s="535"/>
      <c r="G34" s="535"/>
      <c r="H34" s="536"/>
      <c r="I34" s="534" t="s">
        <v>203</v>
      </c>
      <c r="J34" s="535"/>
      <c r="K34" s="535"/>
      <c r="L34" s="535"/>
      <c r="M34" s="535"/>
      <c r="N34" s="536"/>
      <c r="O34" s="534" t="s">
        <v>204</v>
      </c>
      <c r="P34" s="535"/>
      <c r="Q34" s="535"/>
      <c r="R34" s="535"/>
      <c r="S34" s="535"/>
      <c r="T34" s="536"/>
    </row>
    <row r="35" spans="2:20" ht="12.75" hidden="1">
      <c r="B35" s="542"/>
      <c r="C35" s="537" t="s">
        <v>212</v>
      </c>
      <c r="D35" s="538"/>
      <c r="E35" s="537" t="s">
        <v>213</v>
      </c>
      <c r="F35" s="538"/>
      <c r="G35" s="537" t="s">
        <v>214</v>
      </c>
      <c r="H35" s="538"/>
      <c r="I35" s="537" t="s">
        <v>212</v>
      </c>
      <c r="J35" s="538"/>
      <c r="K35" s="203" t="s">
        <v>213</v>
      </c>
      <c r="L35" s="204"/>
      <c r="M35" s="203" t="s">
        <v>214</v>
      </c>
      <c r="N35" s="204"/>
      <c r="O35" s="537" t="s">
        <v>212</v>
      </c>
      <c r="P35" s="538"/>
      <c r="Q35" s="203" t="s">
        <v>213</v>
      </c>
      <c r="R35" s="204"/>
      <c r="S35" s="203" t="s">
        <v>214</v>
      </c>
      <c r="T35" s="204"/>
    </row>
    <row r="36" spans="2:20" ht="12.75" hidden="1">
      <c r="B36" s="201" t="s">
        <v>189</v>
      </c>
      <c r="C36" s="200" t="s">
        <v>195</v>
      </c>
      <c r="D36" s="200" t="s">
        <v>196</v>
      </c>
      <c r="E36" s="200" t="s">
        <v>195</v>
      </c>
      <c r="F36" s="200" t="s">
        <v>196</v>
      </c>
      <c r="G36" s="200" t="s">
        <v>195</v>
      </c>
      <c r="H36" s="200" t="s">
        <v>196</v>
      </c>
      <c r="I36" s="200" t="s">
        <v>195</v>
      </c>
      <c r="J36" s="200" t="s">
        <v>196</v>
      </c>
      <c r="K36" s="200" t="s">
        <v>195</v>
      </c>
      <c r="L36" s="200" t="s">
        <v>196</v>
      </c>
      <c r="M36" s="200" t="s">
        <v>195</v>
      </c>
      <c r="N36" s="200" t="s">
        <v>196</v>
      </c>
      <c r="O36" s="200" t="s">
        <v>195</v>
      </c>
      <c r="P36" s="200" t="s">
        <v>196</v>
      </c>
      <c r="Q36" s="200" t="s">
        <v>195</v>
      </c>
      <c r="R36" s="200" t="s">
        <v>196</v>
      </c>
      <c r="S36" s="200" t="s">
        <v>195</v>
      </c>
      <c r="T36" s="200" t="s">
        <v>196</v>
      </c>
    </row>
    <row r="37" spans="2:20" ht="12.75" hidden="1">
      <c r="B37" s="200" t="s">
        <v>190</v>
      </c>
      <c r="C37" s="202">
        <v>1011.95</v>
      </c>
      <c r="D37" s="202">
        <v>421.47</v>
      </c>
      <c r="E37" s="202">
        <v>1011.95</v>
      </c>
      <c r="F37" s="202">
        <v>421.47</v>
      </c>
      <c r="G37" s="202">
        <v>1011.95</v>
      </c>
      <c r="H37" s="202">
        <v>421.47</v>
      </c>
      <c r="I37" s="202">
        <v>1608.9</v>
      </c>
      <c r="J37" s="202">
        <v>457.86</v>
      </c>
      <c r="K37" s="202">
        <v>1608.9</v>
      </c>
      <c r="L37" s="202">
        <v>457.86</v>
      </c>
      <c r="M37" s="202">
        <v>1608.9</v>
      </c>
      <c r="N37" s="202">
        <v>457.86</v>
      </c>
      <c r="O37" s="202">
        <v>2004.08</v>
      </c>
      <c r="P37" s="202">
        <v>592.56</v>
      </c>
      <c r="Q37" s="202">
        <v>2004.08</v>
      </c>
      <c r="R37" s="202">
        <v>592.56</v>
      </c>
      <c r="S37" s="202">
        <v>2004.08</v>
      </c>
      <c r="T37" s="202">
        <v>592.56</v>
      </c>
    </row>
    <row r="38" spans="2:20" ht="12.75" hidden="1">
      <c r="B38" s="200" t="s">
        <v>191</v>
      </c>
      <c r="C38" s="202">
        <v>497.15</v>
      </c>
      <c r="D38" s="202">
        <v>327.85</v>
      </c>
      <c r="E38" s="202">
        <v>497.15</v>
      </c>
      <c r="F38" s="202">
        <v>327.85</v>
      </c>
      <c r="G38" s="202">
        <v>497.15</v>
      </c>
      <c r="H38" s="202">
        <v>327.85</v>
      </c>
      <c r="I38" s="202">
        <v>719.25</v>
      </c>
      <c r="J38" s="202">
        <v>485.39</v>
      </c>
      <c r="K38" s="202">
        <v>719.25</v>
      </c>
      <c r="L38" s="202">
        <v>485.39</v>
      </c>
      <c r="M38" s="202">
        <v>719.25</v>
      </c>
      <c r="N38" s="202">
        <v>485.39</v>
      </c>
      <c r="O38" s="202">
        <v>1215.27</v>
      </c>
      <c r="P38" s="202">
        <v>803.01</v>
      </c>
      <c r="Q38" s="202">
        <v>1215.27</v>
      </c>
      <c r="R38" s="202">
        <v>803.01</v>
      </c>
      <c r="S38" s="202">
        <v>1215.27</v>
      </c>
      <c r="T38" s="202">
        <v>803.01</v>
      </c>
    </row>
    <row r="39" spans="2:20" ht="12.75" hidden="1">
      <c r="B39" s="200" t="s">
        <v>215</v>
      </c>
      <c r="C39" s="202" t="s">
        <v>216</v>
      </c>
      <c r="D39" s="202" t="s">
        <v>216</v>
      </c>
      <c r="E39" s="202" t="s">
        <v>216</v>
      </c>
      <c r="F39" s="202" t="s">
        <v>216</v>
      </c>
      <c r="G39" s="202" t="s">
        <v>216</v>
      </c>
      <c r="H39" s="202" t="s">
        <v>216</v>
      </c>
      <c r="I39" s="202" t="s">
        <v>216</v>
      </c>
      <c r="J39" s="202" t="s">
        <v>216</v>
      </c>
      <c r="K39" s="202" t="s">
        <v>216</v>
      </c>
      <c r="L39" s="202" t="s">
        <v>216</v>
      </c>
      <c r="M39" s="202" t="s">
        <v>216</v>
      </c>
      <c r="N39" s="202" t="s">
        <v>216</v>
      </c>
      <c r="O39" s="202" t="s">
        <v>216</v>
      </c>
      <c r="P39" s="202" t="s">
        <v>216</v>
      </c>
      <c r="Q39" s="202" t="s">
        <v>216</v>
      </c>
      <c r="R39" s="202" t="s">
        <v>216</v>
      </c>
      <c r="S39" s="202" t="s">
        <v>216</v>
      </c>
      <c r="T39" s="202" t="s">
        <v>216</v>
      </c>
    </row>
    <row r="40" spans="2:20" ht="12.75" hidden="1">
      <c r="B40" s="200" t="s">
        <v>287</v>
      </c>
      <c r="C40" s="202" t="s">
        <v>291</v>
      </c>
      <c r="D40" s="202" t="s">
        <v>292</v>
      </c>
      <c r="E40" s="202" t="s">
        <v>291</v>
      </c>
      <c r="F40" s="202" t="s">
        <v>292</v>
      </c>
      <c r="G40" s="202" t="s">
        <v>291</v>
      </c>
      <c r="H40" s="202" t="s">
        <v>292</v>
      </c>
      <c r="I40" s="202" t="s">
        <v>291</v>
      </c>
      <c r="J40" s="202" t="s">
        <v>292</v>
      </c>
      <c r="K40" s="202" t="s">
        <v>291</v>
      </c>
      <c r="L40" s="202" t="s">
        <v>292</v>
      </c>
      <c r="M40" s="202" t="s">
        <v>291</v>
      </c>
      <c r="N40" s="202" t="s">
        <v>292</v>
      </c>
      <c r="O40" s="202" t="s">
        <v>291</v>
      </c>
      <c r="P40" s="202" t="s">
        <v>292</v>
      </c>
      <c r="Q40" s="202" t="s">
        <v>291</v>
      </c>
      <c r="R40" s="202" t="s">
        <v>292</v>
      </c>
      <c r="S40" s="202" t="s">
        <v>291</v>
      </c>
      <c r="T40" s="202" t="s">
        <v>292</v>
      </c>
    </row>
    <row r="41" spans="2:20" ht="12.75" hidden="1">
      <c r="B41" s="200" t="s">
        <v>288</v>
      </c>
      <c r="C41" s="202" t="s">
        <v>295</v>
      </c>
      <c r="D41" s="202" t="s">
        <v>296</v>
      </c>
      <c r="E41" s="202" t="s">
        <v>295</v>
      </c>
      <c r="F41" s="202" t="s">
        <v>296</v>
      </c>
      <c r="G41" s="202" t="s">
        <v>295</v>
      </c>
      <c r="H41" s="202" t="s">
        <v>296</v>
      </c>
      <c r="I41" s="202" t="s">
        <v>295</v>
      </c>
      <c r="J41" s="202" t="s">
        <v>296</v>
      </c>
      <c r="K41" s="202" t="s">
        <v>295</v>
      </c>
      <c r="L41" s="202" t="s">
        <v>296</v>
      </c>
      <c r="M41" s="202" t="s">
        <v>295</v>
      </c>
      <c r="N41" s="202" t="s">
        <v>296</v>
      </c>
      <c r="O41" s="202" t="s">
        <v>295</v>
      </c>
      <c r="P41" s="202" t="s">
        <v>296</v>
      </c>
      <c r="Q41" s="202" t="s">
        <v>295</v>
      </c>
      <c r="R41" s="202" t="s">
        <v>296</v>
      </c>
      <c r="S41" s="202" t="s">
        <v>295</v>
      </c>
      <c r="T41" s="202" t="s">
        <v>296</v>
      </c>
    </row>
  </sheetData>
  <sheetProtection sheet="1" objects="1" scenarios="1"/>
  <mergeCells count="45">
    <mergeCell ref="D8:D9"/>
    <mergeCell ref="H20:I20"/>
    <mergeCell ref="D17:D19"/>
    <mergeCell ref="H17:I19"/>
    <mergeCell ref="E17:F18"/>
    <mergeCell ref="B10:C10"/>
    <mergeCell ref="O35:P35"/>
    <mergeCell ref="E35:F35"/>
    <mergeCell ref="G35:H35"/>
    <mergeCell ref="J17:J19"/>
    <mergeCell ref="I34:N34"/>
    <mergeCell ref="B14:C14"/>
    <mergeCell ref="H14:I14"/>
    <mergeCell ref="B11:C11"/>
    <mergeCell ref="B12:C12"/>
    <mergeCell ref="J8:J9"/>
    <mergeCell ref="H8:I9"/>
    <mergeCell ref="H11:I11"/>
    <mergeCell ref="H12:I12"/>
    <mergeCell ref="H10:I10"/>
    <mergeCell ref="H22:I22"/>
    <mergeCell ref="B8:C9"/>
    <mergeCell ref="B34:B35"/>
    <mergeCell ref="B25:B26"/>
    <mergeCell ref="B20:C20"/>
    <mergeCell ref="B21:C21"/>
    <mergeCell ref="C35:D35"/>
    <mergeCell ref="B22:C22"/>
    <mergeCell ref="C34:H34"/>
    <mergeCell ref="C26:D26"/>
    <mergeCell ref="I35:J35"/>
    <mergeCell ref="H21:I21"/>
    <mergeCell ref="B17:C19"/>
    <mergeCell ref="O25:T25"/>
    <mergeCell ref="O26:P26"/>
    <mergeCell ref="I25:N25"/>
    <mergeCell ref="K26:L26"/>
    <mergeCell ref="M26:N26"/>
    <mergeCell ref="Q26:R26"/>
    <mergeCell ref="S26:T26"/>
    <mergeCell ref="O34:T34"/>
    <mergeCell ref="G26:H26"/>
    <mergeCell ref="C25:H25"/>
    <mergeCell ref="I26:J26"/>
    <mergeCell ref="E26:F26"/>
  </mergeCells>
  <conditionalFormatting sqref="D13 J13">
    <cfRule type="cellIs" priority="1" dxfId="0" operator="equal" stopIfTrue="1">
      <formula>0</formula>
    </cfRule>
  </conditionalFormatting>
  <printOptions horizontalCentered="1"/>
  <pageMargins left="0.75" right="0.75" top="1" bottom="1" header="0.5118110236220472" footer="0.5118110236220472"/>
  <pageSetup horizontalDpi="300" verticalDpi="300" orientation="portrait" r:id="rId4"/>
  <headerFooter alignWithMargins="0">
    <oddFooter>&amp;L&amp;D&amp;R&amp;P de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D14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27.8515625" style="0" customWidth="1"/>
    <col min="3" max="12" width="10.7109375" style="0" customWidth="1"/>
    <col min="13" max="16384" width="9.140625" style="0" customWidth="1"/>
  </cols>
  <sheetData>
    <row r="1" spans="1:56" ht="18" customHeight="1">
      <c r="A1" s="3"/>
      <c r="B1" s="20"/>
      <c r="C1" s="3"/>
      <c r="D1" s="3"/>
      <c r="E1" s="21"/>
      <c r="F1" s="3"/>
      <c r="G1" s="3"/>
      <c r="H1" s="2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8" customHeight="1">
      <c r="A2" s="3"/>
      <c r="B2" s="2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8" customHeight="1">
      <c r="A3" s="3"/>
      <c r="B3" s="1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8" customHeight="1"/>
    <row r="5" spans="2:10" ht="21.75" customHeight="1" thickBot="1">
      <c r="B5" s="8" t="s">
        <v>150</v>
      </c>
      <c r="J5" s="42" t="s">
        <v>151</v>
      </c>
    </row>
    <row r="6" spans="2:12" ht="13.5" customHeight="1" thickBot="1">
      <c r="B6" s="548" t="s">
        <v>152</v>
      </c>
      <c r="C6" s="550" t="s">
        <v>220</v>
      </c>
      <c r="D6" s="551"/>
      <c r="E6" s="551"/>
      <c r="F6" s="551"/>
      <c r="G6" s="552" t="str">
        <f>'EVALUACION PRIVADA'!C13</f>
        <v>Dólares</v>
      </c>
      <c r="H6" s="553"/>
      <c r="I6" s="545" t="s">
        <v>297</v>
      </c>
      <c r="J6" s="546"/>
      <c r="K6" s="547"/>
      <c r="L6" s="548" t="s">
        <v>153</v>
      </c>
    </row>
    <row r="7" spans="2:12" ht="43.5" customHeight="1" thickBot="1">
      <c r="B7" s="549"/>
      <c r="C7" s="156" t="s">
        <v>154</v>
      </c>
      <c r="D7" s="149" t="s">
        <v>155</v>
      </c>
      <c r="E7" s="149" t="s">
        <v>181</v>
      </c>
      <c r="F7" s="149" t="s">
        <v>156</v>
      </c>
      <c r="G7" s="149" t="s">
        <v>157</v>
      </c>
      <c r="H7" s="157" t="s">
        <v>168</v>
      </c>
      <c r="I7" s="149" t="s">
        <v>158</v>
      </c>
      <c r="J7" s="157" t="s">
        <v>159</v>
      </c>
      <c r="K7" s="157" t="s">
        <v>160</v>
      </c>
      <c r="L7" s="549"/>
    </row>
    <row r="8" spans="2:12" ht="1.5" customHeight="1" hidden="1">
      <c r="B8" s="152" t="s">
        <v>161</v>
      </c>
      <c r="C8" s="150"/>
      <c r="D8" s="150"/>
      <c r="E8" s="150"/>
      <c r="F8" s="150"/>
      <c r="G8" s="150"/>
      <c r="H8" s="45">
        <f aca="true" t="shared" si="0" ref="H8:H13">SUM(C8:G8)</f>
        <v>0</v>
      </c>
      <c r="I8" s="150"/>
      <c r="J8" s="150"/>
      <c r="K8" s="45">
        <f aca="true" t="shared" si="1" ref="K8:K13">SUM(I8:J8)</f>
        <v>0</v>
      </c>
      <c r="L8" s="45">
        <f aca="true" t="shared" si="2" ref="L8:L13">H8+K8</f>
        <v>0</v>
      </c>
    </row>
    <row r="9" spans="2:12" ht="15" customHeight="1">
      <c r="B9" s="153" t="s">
        <v>162</v>
      </c>
      <c r="C9" s="150"/>
      <c r="D9" s="44"/>
      <c r="E9" s="44"/>
      <c r="F9" s="44"/>
      <c r="G9" s="44"/>
      <c r="H9" s="45">
        <f t="shared" si="0"/>
        <v>0</v>
      </c>
      <c r="I9" s="44"/>
      <c r="J9" s="44"/>
      <c r="K9" s="45">
        <f t="shared" si="1"/>
        <v>0</v>
      </c>
      <c r="L9" s="45">
        <f t="shared" si="2"/>
        <v>0</v>
      </c>
    </row>
    <row r="10" spans="2:12" ht="15" customHeight="1">
      <c r="B10" s="153" t="s">
        <v>163</v>
      </c>
      <c r="C10" s="150"/>
      <c r="D10" s="44"/>
      <c r="E10" s="44"/>
      <c r="F10" s="44"/>
      <c r="G10" s="44"/>
      <c r="H10" s="45">
        <f t="shared" si="0"/>
        <v>0</v>
      </c>
      <c r="I10" s="44"/>
      <c r="J10" s="44"/>
      <c r="K10" s="45">
        <f t="shared" si="1"/>
        <v>0</v>
      </c>
      <c r="L10" s="45">
        <f t="shared" si="2"/>
        <v>0</v>
      </c>
    </row>
    <row r="11" spans="2:12" ht="15" customHeight="1">
      <c r="B11" s="153" t="s">
        <v>164</v>
      </c>
      <c r="C11" s="150"/>
      <c r="D11" s="44"/>
      <c r="E11" s="44"/>
      <c r="F11" s="44"/>
      <c r="G11" s="44"/>
      <c r="H11" s="45">
        <f t="shared" si="0"/>
        <v>0</v>
      </c>
      <c r="I11" s="44"/>
      <c r="J11" s="44"/>
      <c r="K11" s="45">
        <f t="shared" si="1"/>
        <v>0</v>
      </c>
      <c r="L11" s="45">
        <f t="shared" si="2"/>
        <v>0</v>
      </c>
    </row>
    <row r="12" spans="2:12" ht="15" customHeight="1">
      <c r="B12" s="153" t="s">
        <v>165</v>
      </c>
      <c r="C12" s="150"/>
      <c r="D12" s="44"/>
      <c r="E12" s="44"/>
      <c r="F12" s="44"/>
      <c r="G12" s="44"/>
      <c r="H12" s="45">
        <f t="shared" si="0"/>
        <v>0</v>
      </c>
      <c r="I12" s="44"/>
      <c r="J12" s="44"/>
      <c r="K12" s="45">
        <f t="shared" si="1"/>
        <v>0</v>
      </c>
      <c r="L12" s="45">
        <f t="shared" si="2"/>
        <v>0</v>
      </c>
    </row>
    <row r="13" spans="2:12" ht="15" customHeight="1" thickBot="1">
      <c r="B13" s="154" t="s">
        <v>166</v>
      </c>
      <c r="C13" s="150"/>
      <c r="D13" s="151"/>
      <c r="E13" s="151"/>
      <c r="F13" s="151"/>
      <c r="G13" s="151"/>
      <c r="H13" s="45">
        <f t="shared" si="0"/>
        <v>0</v>
      </c>
      <c r="I13" s="151"/>
      <c r="J13" s="151"/>
      <c r="K13" s="45">
        <f t="shared" si="1"/>
        <v>0</v>
      </c>
      <c r="L13" s="45">
        <f t="shared" si="2"/>
        <v>0</v>
      </c>
    </row>
    <row r="14" spans="2:12" ht="15" customHeight="1" thickBot="1">
      <c r="B14" s="155" t="s">
        <v>3</v>
      </c>
      <c r="C14" s="45">
        <f aca="true" t="shared" si="3" ref="C14:L14">SUM(C8:C13)</f>
        <v>0</v>
      </c>
      <c r="D14" s="45">
        <f t="shared" si="3"/>
        <v>0</v>
      </c>
      <c r="E14" s="45">
        <f t="shared" si="3"/>
        <v>0</v>
      </c>
      <c r="F14" s="45">
        <f t="shared" si="3"/>
        <v>0</v>
      </c>
      <c r="G14" s="45">
        <f t="shared" si="3"/>
        <v>0</v>
      </c>
      <c r="H14" s="45">
        <f t="shared" si="3"/>
        <v>0</v>
      </c>
      <c r="I14" s="45">
        <f t="shared" si="3"/>
        <v>0</v>
      </c>
      <c r="J14" s="45">
        <f t="shared" si="3"/>
        <v>0</v>
      </c>
      <c r="K14" s="45">
        <f t="shared" si="3"/>
        <v>0</v>
      </c>
      <c r="L14" s="45">
        <f t="shared" si="3"/>
        <v>0</v>
      </c>
    </row>
  </sheetData>
  <sheetProtection sheet="1" objects="1" scenarios="1"/>
  <mergeCells count="5">
    <mergeCell ref="I6:K6"/>
    <mergeCell ref="L6:L7"/>
    <mergeCell ref="B6:B7"/>
    <mergeCell ref="C6:F6"/>
    <mergeCell ref="G6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62" r:id="rId3"/>
  <headerFooter alignWithMargins="0">
    <oddFooter>&amp;L&amp;D&amp;R&amp;P de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J22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9.140625" style="0" customWidth="1"/>
    <col min="3" max="3" width="14.00390625" style="0" customWidth="1"/>
    <col min="4" max="4" width="12.7109375" style="0" customWidth="1"/>
    <col min="5" max="5" width="11.7109375" style="0" customWidth="1"/>
    <col min="6" max="6" width="12.140625" style="0" customWidth="1"/>
    <col min="7" max="7" width="7.28125" style="0" customWidth="1"/>
    <col min="8" max="8" width="6.8515625" style="0" customWidth="1"/>
    <col min="9" max="9" width="5.8515625" style="0" customWidth="1"/>
    <col min="10" max="10" width="5.57421875" style="0" customWidth="1"/>
    <col min="11" max="11" width="7.140625" style="0" customWidth="1"/>
    <col min="13" max="16384" width="9.140625" style="0" customWidth="1"/>
  </cols>
  <sheetData>
    <row r="1" spans="1:62" ht="18" customHeight="1">
      <c r="A1" s="3"/>
      <c r="B1" s="217">
        <f>tirp</f>
        <v>0</v>
      </c>
      <c r="C1" s="3"/>
      <c r="D1" s="3"/>
      <c r="E1" s="21"/>
      <c r="F1" s="3"/>
      <c r="G1" s="3"/>
      <c r="H1" s="2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18" customHeight="1">
      <c r="A2" s="3"/>
      <c r="B2" s="218">
        <f>tirs</f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ht="18" customHeight="1">
      <c r="A3" s="3"/>
      <c r="B3" s="1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ht="13.5" thickBot="1"/>
    <row r="6" spans="2:13" ht="16.5" customHeight="1">
      <c r="B6" s="8" t="s">
        <v>77</v>
      </c>
      <c r="H6" s="566" t="s">
        <v>5</v>
      </c>
      <c r="I6" s="567"/>
      <c r="J6" s="567"/>
      <c r="K6" s="567"/>
      <c r="L6" s="583" t="s">
        <v>6</v>
      </c>
      <c r="M6" s="414" t="s">
        <v>222</v>
      </c>
    </row>
    <row r="7" spans="8:13" ht="12.75" customHeight="1">
      <c r="H7" s="568"/>
      <c r="I7" s="569"/>
      <c r="J7" s="569"/>
      <c r="K7" s="569"/>
      <c r="L7" s="584"/>
      <c r="M7" s="578"/>
    </row>
    <row r="8" spans="8:13" ht="12.75" customHeight="1" thickBot="1">
      <c r="H8" s="554" t="s">
        <v>15</v>
      </c>
      <c r="I8" s="555"/>
      <c r="J8" s="555"/>
      <c r="K8" s="555"/>
      <c r="L8" s="190">
        <f>vacp1</f>
        <v>0</v>
      </c>
      <c r="M8" s="211">
        <f>IF(INDICADORES!D10&lt;&gt;0,(Ind11-INDICADORES!D10)/INDICADORES!D10,0)</f>
        <v>0</v>
      </c>
    </row>
    <row r="9" spans="2:13" ht="12.75" customHeight="1">
      <c r="B9" s="579" t="s">
        <v>14</v>
      </c>
      <c r="C9" s="580"/>
      <c r="D9" s="570" t="s">
        <v>12</v>
      </c>
      <c r="E9" s="570" t="s">
        <v>174</v>
      </c>
      <c r="F9" s="572" t="s">
        <v>145</v>
      </c>
      <c r="H9" s="554" t="s">
        <v>8</v>
      </c>
      <c r="I9" s="555"/>
      <c r="J9" s="555"/>
      <c r="K9" s="555"/>
      <c r="L9" s="190">
        <f>vanp1</f>
        <v>0</v>
      </c>
      <c r="M9" s="211">
        <f>IF(INDICADORES!D11&lt;&gt;0,(Ind12-INDICADORES!D11)/ABS(INDICADORES!D11),0)</f>
        <v>0</v>
      </c>
    </row>
    <row r="10" spans="2:13" ht="12.75" customHeight="1">
      <c r="B10" s="581"/>
      <c r="C10" s="582"/>
      <c r="D10" s="571"/>
      <c r="E10" s="571"/>
      <c r="F10" s="573"/>
      <c r="H10" s="554" t="s">
        <v>9</v>
      </c>
      <c r="I10" s="555"/>
      <c r="J10" s="555"/>
      <c r="K10" s="555"/>
      <c r="L10" s="190">
        <f>caep1</f>
        <v>0</v>
      </c>
      <c r="M10" s="211">
        <f>IF(INDICADORES!D12&lt;&gt;0,(Ind13-INDICADORES!D12)/INDICADORES!D12,0)</f>
        <v>0</v>
      </c>
    </row>
    <row r="11" spans="2:13" ht="12.75" customHeight="1">
      <c r="B11" s="576" t="s">
        <v>44</v>
      </c>
      <c r="C11" s="577"/>
      <c r="D11" s="192">
        <f>celda2j</f>
        <v>0</v>
      </c>
      <c r="E11" s="192">
        <f>D11*variacostoinv1</f>
        <v>0</v>
      </c>
      <c r="F11" s="193">
        <v>1</v>
      </c>
      <c r="H11" s="554" t="s">
        <v>183</v>
      </c>
      <c r="I11" s="555"/>
      <c r="J11" s="555"/>
      <c r="K11" s="555"/>
      <c r="L11" s="211">
        <f>IF(ISERROR(Ind14Error),0,Ind14Error)</f>
        <v>0</v>
      </c>
      <c r="M11" s="211">
        <f>IF(INDICADORES!D13&lt;&gt;0,(Ind14-INDICADORES!D13)/ABS(INDICADORES!D13),0)</f>
        <v>0</v>
      </c>
    </row>
    <row r="12" spans="2:13" ht="12.75" customHeight="1">
      <c r="B12" s="576" t="s">
        <v>80</v>
      </c>
      <c r="C12" s="577"/>
      <c r="D12" s="192">
        <f>celda2r</f>
        <v>0</v>
      </c>
      <c r="E12" s="192">
        <f>D12*variacostooym1</f>
        <v>0</v>
      </c>
      <c r="F12" s="193">
        <v>1</v>
      </c>
      <c r="H12" s="554" t="s">
        <v>185</v>
      </c>
      <c r="I12" s="555"/>
      <c r="J12" s="555"/>
      <c r="K12" s="555"/>
      <c r="L12" s="190">
        <f>IF(TotalPoblacion&gt;0,Ind13/TotalPoblacion,)</f>
        <v>0</v>
      </c>
      <c r="M12" s="211">
        <f>IF(INDICADORES!D20&lt;&gt;0,(IndCE11-INDICADORES!D20)/INDICADORES!D20,0)</f>
        <v>0</v>
      </c>
    </row>
    <row r="13" spans="2:13" ht="13.5" customHeight="1">
      <c r="B13" s="576" t="s">
        <v>210</v>
      </c>
      <c r="C13" s="577"/>
      <c r="D13" s="192">
        <f>Longitud</f>
        <v>0</v>
      </c>
      <c r="E13" s="192">
        <f>D13*variacionlongitud</f>
        <v>0</v>
      </c>
      <c r="F13" s="193">
        <v>1</v>
      </c>
      <c r="H13" s="554" t="str">
        <f>INDICADORES!B21</f>
        <v>Costo de Inversión / Kilómetro</v>
      </c>
      <c r="I13" s="555"/>
      <c r="J13" s="555"/>
      <c r="K13" s="555"/>
      <c r="L13" s="190">
        <f>IF(Longitud&lt;&gt;0,(D11*variacostoinv1)/(Longitud*variacionlongitud),0)</f>
        <v>0</v>
      </c>
      <c r="M13" s="211">
        <f>IF(INDICADORES!D21&lt;&gt;0,(IndCE12-INDICADORES!D21)/INDICADORES!D21,0)</f>
        <v>0</v>
      </c>
    </row>
    <row r="14" spans="2:13" ht="13.5" customHeight="1" thickBot="1">
      <c r="B14" s="558" t="s">
        <v>211</v>
      </c>
      <c r="C14" s="559"/>
      <c r="D14" s="194">
        <f>Familias</f>
        <v>0</v>
      </c>
      <c r="E14" s="194">
        <f>D14*variacionfamilias</f>
        <v>0</v>
      </c>
      <c r="F14" s="195">
        <v>1</v>
      </c>
      <c r="H14" s="556" t="s">
        <v>206</v>
      </c>
      <c r="I14" s="557"/>
      <c r="J14" s="557"/>
      <c r="K14" s="557"/>
      <c r="L14" s="191">
        <f>IF(Familias&lt;&gt;0,(D11*variacostoinv1)/(Familias*variacionfamilias),0)</f>
        <v>0</v>
      </c>
      <c r="M14" s="214">
        <f>IF(INDICADORES!D22&lt;&gt;0,(IndCE13-INDICADORES!D22)/INDICADORES!D22,0)</f>
        <v>0</v>
      </c>
    </row>
    <row r="15" ht="13.5" customHeight="1" thickBot="1"/>
    <row r="16" spans="3:13" ht="13.5" customHeight="1">
      <c r="C16" s="197">
        <v>6</v>
      </c>
      <c r="H16" s="563" t="s">
        <v>16</v>
      </c>
      <c r="I16" s="564"/>
      <c r="J16" s="564"/>
      <c r="K16" s="565"/>
      <c r="L16" s="199">
        <f>vacs1</f>
        <v>0</v>
      </c>
      <c r="M16" s="215">
        <f>IF(INDICADORES!J10&lt;&gt;0,(Ind15-INDICADORES!J10)/INDICADORES!J10,0)</f>
        <v>0</v>
      </c>
    </row>
    <row r="17" spans="2:13" ht="13.5" customHeight="1">
      <c r="B17" s="574" t="s">
        <v>144</v>
      </c>
      <c r="C17" s="574"/>
      <c r="D17" s="575" t="s">
        <v>12</v>
      </c>
      <c r="E17" s="575" t="s">
        <v>145</v>
      </c>
      <c r="H17" s="560" t="s">
        <v>7</v>
      </c>
      <c r="I17" s="561"/>
      <c r="J17" s="561"/>
      <c r="K17" s="562"/>
      <c r="L17" s="190">
        <f>vans1</f>
        <v>0</v>
      </c>
      <c r="M17" s="211">
        <f>IF(INDICADORES!J11&lt;&gt;0,(Ind16-INDICADORES!J11)/ABS(INDICADORES!J11),0)</f>
        <v>0</v>
      </c>
    </row>
    <row r="18" spans="2:13" ht="13.5" customHeight="1">
      <c r="B18" s="574"/>
      <c r="C18" s="574"/>
      <c r="D18" s="575"/>
      <c r="E18" s="575"/>
      <c r="F18" s="9"/>
      <c r="H18" s="560" t="s">
        <v>4</v>
      </c>
      <c r="I18" s="561"/>
      <c r="J18" s="561"/>
      <c r="K18" s="562"/>
      <c r="L18" s="190">
        <f>caes1</f>
        <v>0</v>
      </c>
      <c r="M18" s="211">
        <f>IF(INDICADORES!J12&lt;&gt;0,(Ind17-INDICADORES!J12)/INDICADORES!J12,0)</f>
        <v>0</v>
      </c>
    </row>
    <row r="19" spans="1:13" ht="13.5" customHeight="1">
      <c r="A19" s="274">
        <v>1</v>
      </c>
      <c r="B19" s="539">
        <f>T(PREPARACION!B148)</f>
      </c>
      <c r="C19" s="539"/>
      <c r="D19" s="196">
        <f>PREPARACION!G176</f>
        <v>0</v>
      </c>
      <c r="E19" s="256">
        <v>1</v>
      </c>
      <c r="F19" s="9"/>
      <c r="H19" s="560" t="s">
        <v>182</v>
      </c>
      <c r="I19" s="561"/>
      <c r="J19" s="561"/>
      <c r="K19" s="562"/>
      <c r="L19" s="211">
        <f>IF(ISERROR(Ind18Error),0,Ind18Error)</f>
        <v>0</v>
      </c>
      <c r="M19" s="211">
        <f>IF(INDICADORES!J13&lt;&gt;0,(Ind18-INDICADORES!J13)/ABS(INDICADORES!J13),0)</f>
        <v>0</v>
      </c>
    </row>
    <row r="20" spans="1:13" ht="13.5" customHeight="1">
      <c r="A20" s="274">
        <v>1</v>
      </c>
      <c r="B20" s="539">
        <f>T(PREPARACION!B155)</f>
      </c>
      <c r="C20" s="539"/>
      <c r="D20" s="196">
        <f>PREPARACION!F183</f>
        <v>0</v>
      </c>
      <c r="E20" s="256">
        <v>1</v>
      </c>
      <c r="F20" s="9"/>
      <c r="H20" s="560" t="s">
        <v>184</v>
      </c>
      <c r="I20" s="561"/>
      <c r="J20" s="561"/>
      <c r="K20" s="562"/>
      <c r="L20" s="190">
        <f>IF(TotalPoblacion&gt;0,Ind17/TotalPoblacion,)</f>
        <v>0</v>
      </c>
      <c r="M20" s="211">
        <f>IF(INDICADORES!J20&lt;&gt;0,(IndCE21-INDICADORES!J20)/INDICADORES!J20,0)</f>
        <v>0</v>
      </c>
    </row>
    <row r="21" spans="1:13" ht="13.5" customHeight="1">
      <c r="A21" s="274">
        <v>1</v>
      </c>
      <c r="B21" s="539">
        <f>T(PREPARACION!B162)</f>
      </c>
      <c r="C21" s="539"/>
      <c r="D21" s="196">
        <f>PREPARACION!G190</f>
        <v>0</v>
      </c>
      <c r="E21" s="256">
        <v>1</v>
      </c>
      <c r="H21" s="560" t="str">
        <f>INDICADORES!H21</f>
        <v>Inversión Social por Kilómetro</v>
      </c>
      <c r="I21" s="561"/>
      <c r="J21" s="561"/>
      <c r="K21" s="562"/>
      <c r="L21" s="190">
        <f>IF(Longitud&lt;&gt;0,celda3j/Longitud*variacionlongitud,0)</f>
        <v>0</v>
      </c>
      <c r="M21" s="211">
        <f>IF(INDICADORES!J21&lt;&gt;0,(IndCE22-INDICADORES!J21)/INDICADORES!J21,0)</f>
        <v>0</v>
      </c>
    </row>
    <row r="22" spans="1:13" ht="13.5" customHeight="1" thickBot="1">
      <c r="A22" s="274">
        <v>1</v>
      </c>
      <c r="B22" s="539">
        <f>T(PREPARACION!B169)</f>
      </c>
      <c r="C22" s="539"/>
      <c r="D22" s="196">
        <f>PREPARACION!G197</f>
        <v>0</v>
      </c>
      <c r="E22" s="256">
        <v>1</v>
      </c>
      <c r="H22" s="556" t="s">
        <v>209</v>
      </c>
      <c r="I22" s="557"/>
      <c r="J22" s="557"/>
      <c r="K22" s="557"/>
      <c r="L22" s="191">
        <f>IF(Familias&lt;&gt;0,celda3j/Familias*variacionfamilias,0)</f>
        <v>0</v>
      </c>
      <c r="M22" s="214">
        <f>IF(INDICADORES!J22&lt;&gt;0,(IndCE23-INDICADORES!J22)/INDICADORES!J22,0)</f>
        <v>0</v>
      </c>
    </row>
  </sheetData>
  <sheetProtection sheet="1" objects="1" scenarios="1"/>
  <mergeCells count="32">
    <mergeCell ref="M6:M7"/>
    <mergeCell ref="B20:C20"/>
    <mergeCell ref="B21:C21"/>
    <mergeCell ref="B22:C22"/>
    <mergeCell ref="B9:C10"/>
    <mergeCell ref="H20:K20"/>
    <mergeCell ref="H22:K22"/>
    <mergeCell ref="H21:K21"/>
    <mergeCell ref="H18:K18"/>
    <mergeCell ref="L6:L7"/>
    <mergeCell ref="D9:D10"/>
    <mergeCell ref="E9:E10"/>
    <mergeCell ref="F9:F10"/>
    <mergeCell ref="B17:C18"/>
    <mergeCell ref="D17:D18"/>
    <mergeCell ref="E17:E18"/>
    <mergeCell ref="B11:C11"/>
    <mergeCell ref="B12:C12"/>
    <mergeCell ref="B13:C13"/>
    <mergeCell ref="H8:K8"/>
    <mergeCell ref="H9:K9"/>
    <mergeCell ref="H10:K10"/>
    <mergeCell ref="H6:K7"/>
    <mergeCell ref="B19:C19"/>
    <mergeCell ref="H13:K13"/>
    <mergeCell ref="H19:K19"/>
    <mergeCell ref="H17:K17"/>
    <mergeCell ref="H16:K16"/>
    <mergeCell ref="H11:K11"/>
    <mergeCell ref="H12:K12"/>
    <mergeCell ref="H14:K14"/>
    <mergeCell ref="B14:C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5" r:id="rId4"/>
  <headerFooter alignWithMargins="0">
    <oddFooter>&amp;L&amp;D&amp;R&amp;P de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48"/>
  <sheetViews>
    <sheetView showGridLines="0" showRowColHeader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7109375" style="0" customWidth="1"/>
    <col min="2" max="2" width="21.57421875" style="0" customWidth="1"/>
    <col min="3" max="3" width="17.57421875" style="0" customWidth="1"/>
    <col min="4" max="16384" width="9.140625" style="0" customWidth="1"/>
  </cols>
  <sheetData>
    <row r="1" spans="1:43" ht="18" customHeight="1">
      <c r="A1" s="3"/>
      <c r="B1" s="20"/>
      <c r="C1" s="3"/>
      <c r="D1" s="3"/>
      <c r="E1" s="21"/>
      <c r="F1" s="22"/>
      <c r="G1" s="46"/>
      <c r="H1" s="4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8" customHeight="1">
      <c r="A2" s="3"/>
      <c r="B2" s="2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8" customHeight="1">
      <c r="A3" s="3"/>
      <c r="B3" s="1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ht="18" customHeight="1"/>
    <row r="5" ht="18">
      <c r="B5" s="8" t="s">
        <v>48</v>
      </c>
    </row>
    <row r="6" ht="18">
      <c r="B6" s="8"/>
    </row>
    <row r="7" ht="12.75">
      <c r="B7" s="27"/>
    </row>
    <row r="8" ht="15">
      <c r="B8" s="26" t="s">
        <v>241</v>
      </c>
    </row>
    <row r="9" ht="12.75">
      <c r="B9" s="27"/>
    </row>
    <row r="10" ht="12.75">
      <c r="B10" s="27"/>
    </row>
    <row r="11" ht="12.75">
      <c r="B11" s="27"/>
    </row>
    <row r="13" spans="2:3" ht="15">
      <c r="B13" s="26" t="s">
        <v>20</v>
      </c>
      <c r="C13" s="4"/>
    </row>
    <row r="21" ht="12.75">
      <c r="B21" s="25" t="s">
        <v>21</v>
      </c>
    </row>
    <row r="31" spans="2:5" ht="15">
      <c r="B31" s="28" t="s">
        <v>22</v>
      </c>
      <c r="C31" s="7"/>
      <c r="D31" s="585"/>
      <c r="E31" s="586"/>
    </row>
    <row r="34" ht="15">
      <c r="B34" s="28" t="s">
        <v>23</v>
      </c>
    </row>
    <row r="35" ht="12.75">
      <c r="B35" s="25" t="s">
        <v>24</v>
      </c>
    </row>
    <row r="36" ht="12.75">
      <c r="B36" s="24"/>
    </row>
    <row r="37" ht="12.75">
      <c r="B37" s="24"/>
    </row>
    <row r="38" ht="12.75">
      <c r="B38" s="25" t="s">
        <v>25</v>
      </c>
    </row>
    <row r="45" ht="12.75">
      <c r="B45" s="30" t="s">
        <v>0</v>
      </c>
    </row>
    <row r="48" spans="2:5" ht="13.5" thickBot="1">
      <c r="B48" s="5"/>
      <c r="C48" s="5"/>
      <c r="D48" s="5"/>
      <c r="E48" s="5"/>
    </row>
  </sheetData>
  <sheetProtection sheet="1" objects="1" scenarios="1"/>
  <mergeCells count="1">
    <mergeCell ref="D31:E31"/>
  </mergeCells>
  <printOptions horizontalCentered="1"/>
  <pageMargins left="0.75" right="0.3937007874015748" top="0.15748031496062992" bottom="1" header="0.5118110236220472" footer="0.5118110236220472"/>
  <pageSetup fitToHeight="1" fitToWidth="1" horizontalDpi="360" verticalDpi="360" orientation="portrait" r:id="rId3"/>
  <headerFooter alignWithMargins="0">
    <oddFooter>&amp;L&amp;D&amp;R&amp;P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Transporte - Caminos Vecinales y Puentes</dc:title>
  <dc:subject/>
  <dc:creator>Marlon Coral</dc:creator>
  <cp:keywords/>
  <dc:description>Revisión 2.2, diciembre 2006
Jaime Paredes Verástegui, jparedes.bo@gmail.com</dc:description>
  <cp:lastModifiedBy>Jaime Paredes V.</cp:lastModifiedBy>
  <cp:lastPrinted>2003-03-18T14:38:26Z</cp:lastPrinted>
  <dcterms:created xsi:type="dcterms:W3CDTF">1999-11-16T01:21:52Z</dcterms:created>
  <dcterms:modified xsi:type="dcterms:W3CDTF">2008-01-09T15:23:37Z</dcterms:modified>
  <cp:category/>
  <cp:version/>
  <cp:contentType/>
  <cp:contentStatus/>
</cp:coreProperties>
</file>