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85" yWindow="450" windowWidth="11580" windowHeight="5955" activeTab="0"/>
  </bookViews>
  <sheets>
    <sheet name="INDICE" sheetId="1" r:id="rId1"/>
    <sheet name="PREPARACION" sheetId="2" r:id="rId2"/>
    <sheet name="ALTERNATIVAS" sheetId="3" r:id="rId3"/>
    <sheet name="EVALUACIÓN PRIVADA" sheetId="4" r:id="rId4"/>
    <sheet name="EVALUACIÓN SOCIOECONÓMICA" sheetId="5" r:id="rId5"/>
    <sheet name="INDICADORES" sheetId="6" r:id="rId6"/>
    <sheet name="FINANCIACIÓN" sheetId="7" r:id="rId7"/>
    <sheet name="ANÁLISIS DE SENSIBILIDAD" sheetId="8" r:id="rId8"/>
    <sheet name="CONCLUSIONES" sheetId="9" r:id="rId9"/>
  </sheets>
  <externalReferences>
    <externalReference r:id="rId12"/>
  </externalReferences>
  <definedNames>
    <definedName name="alkor">'ALTERNATIVAS'!#REF!</definedName>
    <definedName name="alternativa">'ALTERNATIVAS'!#REF!</definedName>
    <definedName name="alternativa1">'ALTERNATIVAS'!$A$4</definedName>
    <definedName name="alternativa2">'ALTERNATIVAS'!#REF!</definedName>
    <definedName name="alternativa3">'ALTERNATIVAS'!#REF!</definedName>
    <definedName name="ALTERNATIVAS">'ALTERNATIVAS'!$A$1</definedName>
    <definedName name="AlternativaSeleccionada">'ANÁLISIS DE SENSIBILIDAD'!#REF!</definedName>
    <definedName name="ANTECEDENTES">'PREPARACION'!$A$19</definedName>
    <definedName name="AñoBase">'PREPARACION'!$I$10</definedName>
    <definedName name="AñoBase1">'[1]PREPARACION'!$G$17</definedName>
    <definedName name="AñoBase2">'[1]PREPARACION'!$G$17</definedName>
    <definedName name="AñoBase3">'[1]PREPARACION'!$G$17</definedName>
    <definedName name="AñosInversion">'PREPARACION'!$F$11</definedName>
    <definedName name="Area">'PREPARACION'!#REF!</definedName>
    <definedName name="_xlnm.Print_Area" localSheetId="2">'ALTERNATIVAS'!$4:$42</definedName>
    <definedName name="_xlnm.Print_Area" localSheetId="3">'EVALUACIÓN PRIVADA'!$4:$155</definedName>
    <definedName name="_xlnm.Print_Area" localSheetId="4">'EVALUACIÓN SOCIOECONÓMICA'!$4:$136</definedName>
    <definedName name="_xlnm.Print_Area" localSheetId="1">'PREPARACION'!$A$4:$W$173</definedName>
    <definedName name="AreaBeneficiada">'PREPARACION'!$D$87</definedName>
    <definedName name="AreaIncremental">'PREPARACION'!$G$69</definedName>
    <definedName name="bcaeinicial1">'EVALUACIÓN PRIVADA'!$B$117</definedName>
    <definedName name="bcaeinicial2">'EVALUACIÓN PRIVADA'!#REF!</definedName>
    <definedName name="bcaeinicial3">'EVALUACIÓN PRIVADA'!#REF!</definedName>
    <definedName name="bcaminicial1">'EVALUACIÓN PRIVADA'!$B$118</definedName>
    <definedName name="bcaminicial2">'EVALUACIÓN PRIVADA'!#REF!</definedName>
    <definedName name="bcaminicial3">'EVALUACIÓN PRIVADA'!#REF!</definedName>
    <definedName name="BeneficioCostoPrivado">'EVALUACIÓN PRIVADA'!$G$127</definedName>
    <definedName name="BeneficioCostoSocial">'EVALUACIÓN SOCIOECONÓMICA'!$G$135</definedName>
    <definedName name="BienesOperacion">'EVALUACIÓN PRIVADA'!$D$87</definedName>
    <definedName name="BienesProdCP">'PREPARACION'!#REF!</definedName>
    <definedName name="BienesProdSP">'PREPARACION'!$I$107</definedName>
    <definedName name="BienesProduccion">'EVALUACIÓN PRIVADA'!$D$97</definedName>
    <definedName name="caep">'EVALUACIÓN PRIVADA'!$D$125</definedName>
    <definedName name="caep2">'EVALUACIÓN PRIVADA'!#REF!</definedName>
    <definedName name="caep3">'EVALUACIÓN PRIVADA'!#REF!</definedName>
    <definedName name="caes">'EVALUACIÓN SOCIOECONÓMICA'!$D$133</definedName>
    <definedName name="caes2">'EVALUACIÓN SOCIOECONÓMICA'!#REF!</definedName>
    <definedName name="caes3">'EVALUACIÓN SOCIOECONÓMICA'!#REF!</definedName>
    <definedName name="caesx">'ANÁLISIS DE SENSIBILIDAD'!$D$276</definedName>
    <definedName name="CambioInversion">'EVALUACIÓN PRIVADA'!$D$23</definedName>
    <definedName name="CambioInversionSocial">'EVALUACIÓN SOCIOECONÓMICA'!$D$29</definedName>
    <definedName name="CambioOperacion">'EVALUACIÓN PRIVADA'!$E$23</definedName>
    <definedName name="CambioOperacionSocial">'EVALUACIÓN SOCIOECONÓMICA'!$E$29</definedName>
    <definedName name="celda0">'PREPARACION'!#REF!</definedName>
    <definedName name="celda1">'ALTERNATIVAS'!#REF!</definedName>
    <definedName name="celda10">'EVALUACIÓN SOCIOECONÓMICA'!#REF!</definedName>
    <definedName name="celda10a">'EVALUACIÓN SOCIOECONÓMICA'!#REF!</definedName>
    <definedName name="celda10b">'EVALUACIÓN SOCIOECONÓMICA'!#REF!</definedName>
    <definedName name="celda10c">'EVALUACIÓN SOCIOECONÓMICA'!#REF!</definedName>
    <definedName name="celda10d">'EVALUACIÓN SOCIOECONÓMICA'!#REF!</definedName>
    <definedName name="celda10e">'EVALUACIÓN SOCIOECONÓMICA'!#REF!</definedName>
    <definedName name="celda10f">'EVALUACIÓN SOCIOECONÓMICA'!#REF!</definedName>
    <definedName name="celda10g">'EVALUACIÓN SOCIOECONÓMICA'!#REF!</definedName>
    <definedName name="celda10h">'EVALUACIÓN SOCIOECONÓMICA'!#REF!</definedName>
    <definedName name="celda10i">'EVALUACIÓN SOCIOECONÓMICA'!#REF!</definedName>
    <definedName name="celda10j">'EVALUACIÓN SOCIOECONÓMICA'!#REF!</definedName>
    <definedName name="celda11">'EVALUACIÓN SOCIOECONÓMICA'!#REF!</definedName>
    <definedName name="celda11a">'EVALUACIÓN SOCIOECONÓMICA'!#REF!</definedName>
    <definedName name="celda11b">'EVALUACIÓN SOCIOECONÓMICA'!#REF!</definedName>
    <definedName name="celda11c">'EVALUACIÓN SOCIOECONÓMICA'!#REF!</definedName>
    <definedName name="celda11d">'EVALUACIÓN SOCIOECONÓMICA'!#REF!</definedName>
    <definedName name="celda11e">'EVALUACIÓN SOCIOECONÓMICA'!#REF!</definedName>
    <definedName name="celda11f">'EVALUACIÓN SOCIOECONÓMICA'!#REF!</definedName>
    <definedName name="celda11g">'EVALUACIÓN SOCIOECONÓMICA'!#REF!</definedName>
    <definedName name="celda11h">'EVALUACIÓN SOCIOECONÓMICA'!#REF!</definedName>
    <definedName name="celda11i">'EVALUACIÓN SOCIOECONÓMICA'!#REF!</definedName>
    <definedName name="celda11j">'EVALUACIÓN SOCIOECONÓMICA'!#REF!</definedName>
    <definedName name="celda12">'EVALUACIÓN SOCIOECONÓMICA'!#REF!</definedName>
    <definedName name="celda12a">'EVALUACIÓN SOCIOECONÓMICA'!#REF!</definedName>
    <definedName name="celda12b">'EVALUACIÓN SOCIOECONÓMICA'!#REF!</definedName>
    <definedName name="celda13">'EVALUACIÓN PRIVADA'!#REF!</definedName>
    <definedName name="celda13a">'EVALUACIÓN PRIVADA'!#REF!</definedName>
    <definedName name="celda13b">'EVALUACIÓN PRIVADA'!#REF!</definedName>
    <definedName name="celda14">'EVALUACIÓN PRIVADA'!#REF!</definedName>
    <definedName name="celda14a">'EVALUACIÓN PRIVADA'!#REF!</definedName>
    <definedName name="celda14b">'EVALUACIÓN PRIVADA'!#REF!</definedName>
    <definedName name="celda15">'EVALUACIÓN PRIVADA'!#REF!</definedName>
    <definedName name="celda15a">'EVALUACIÓN PRIVADA'!#REF!</definedName>
    <definedName name="celda15b">'EVALUACIÓN PRIVADA'!#REF!</definedName>
    <definedName name="celda16">'EVALUACIÓN PRIVADA'!#REF!</definedName>
    <definedName name="celda16a">'EVALUACIÓN PRIVADA'!#REF!</definedName>
    <definedName name="celda17">'EVALUACIÓN PRIVADA'!#REF!</definedName>
    <definedName name="celda17a">'EVALUACIÓN PRIVADA'!#REF!</definedName>
    <definedName name="celda18">'FINANCIACIÓN'!#REF!</definedName>
    <definedName name="celda18a">'FINANCIACIÓN'!#REF!</definedName>
    <definedName name="celda19">'PREPARACION'!$B$168</definedName>
    <definedName name="celda1c">'EVALUACIÓN SOCIOECONÓMICA'!#REF!</definedName>
    <definedName name="celda1d">'EVALUACIÓN SOCIOECONÓMICA'!#REF!</definedName>
    <definedName name="celda1e">'EVALUACIÓN SOCIOECONÓMICA'!#REF!</definedName>
    <definedName name="celda2">'ALTERNATIVAS'!#REF!</definedName>
    <definedName name="celda20">'ALTERNATIVAS'!#REF!</definedName>
    <definedName name="celda21">'EVALUACIÓN PRIVADA'!$D$131</definedName>
    <definedName name="celda21a">'EVALUACIÓN PRIVADA'!$D$132</definedName>
    <definedName name="celda21b">'EVALUACIÓN PRIVADA'!$E$133</definedName>
    <definedName name="celda22">'ALTERNATIVAS'!#REF!</definedName>
    <definedName name="celda23">'EVALUACIÓN SOCIOECONÓMICA'!$B$82</definedName>
    <definedName name="celda24">'EVALUACIÓN SOCIOECONÓMICA'!#REF!</definedName>
    <definedName name="celda25">'EVALUACIÓN SOCIOECONÓMICA'!#REF!</definedName>
    <definedName name="celda26">'EVALUACIÓN SOCIOECONÓMICA'!#REF!</definedName>
    <definedName name="celda27">'EVALUACIÓN SOCIOECONÓMICA'!#REF!</definedName>
    <definedName name="celda28">'EVALUACIÓN SOCIOECONÓMICA'!#REF!</definedName>
    <definedName name="celda29">'EVALUACIÓN PRIVADA'!#REF!</definedName>
    <definedName name="celda3">'EVALUACIÓN PRIVADA'!$D$11</definedName>
    <definedName name="celda30">'EVALUACIÓN PRIVADA'!#REF!</definedName>
    <definedName name="celda31">'EVALUACIÓN PRIVADA'!#REF!</definedName>
    <definedName name="celda32">'EVALUACIÓN PRIVADA'!#REF!</definedName>
    <definedName name="celda33">'EVALUACIÓN PRIVADA'!#REF!</definedName>
    <definedName name="celda34">'EVALUACIÓN PRIVADA'!#REF!</definedName>
    <definedName name="celda35">'FINANCIACIÓN'!#REF!</definedName>
    <definedName name="Celda36">'ALTERNATIVAS'!#REF!</definedName>
    <definedName name="celda37">'ALTERNATIVAS'!#REF!</definedName>
    <definedName name="celda38">'ALTERNATIVAS'!#REF!</definedName>
    <definedName name="celda3a">'EVALUACIÓN PRIVADA'!$D$12</definedName>
    <definedName name="celda3b">'EVALUACIÓN PRIVADA'!$E$14</definedName>
    <definedName name="celda4">'EVALUACIÓN SOCIOECONÓMICA'!$D$17</definedName>
    <definedName name="celda4a">'EVALUACIÓN SOCIOECONÓMICA'!$D$18</definedName>
    <definedName name="celda4b">'EVALUACIÓN SOCIOECONÓMICA'!$E$20</definedName>
    <definedName name="celda5">'ALTERNATIVAS'!#REF!</definedName>
    <definedName name="celda5a">'ALTERNATIVAS'!#REF!</definedName>
    <definedName name="celda6">'EVALUACIÓN PRIVADA'!$D$25</definedName>
    <definedName name="celda6a">'EVALUACIÓN PRIVADA'!$D$26</definedName>
    <definedName name="celda6b">'EVALUACIÓN PRIVADA'!$E$29</definedName>
    <definedName name="celda6c">'EVALUACIÓN PRIVADA'!#REF!</definedName>
    <definedName name="celda6d">'EVALUACIÓN PRIVADA'!#REF!</definedName>
    <definedName name="celda6e">'EVALUACIÓN PRIVADA'!#REF!</definedName>
    <definedName name="celda6f">'EVALUACIÓN PRIVADA'!#REF!</definedName>
    <definedName name="celda6g">'EVALUACIÓN PRIVADA'!#REF!</definedName>
    <definedName name="celda6h">'EVALUACIÓN PRIVADA'!#REF!</definedName>
    <definedName name="celda6i">'EVALUACIÓN PRIVADA'!$E$87</definedName>
    <definedName name="celda6j">'EVALUACIÓN PRIVADA'!$E$117</definedName>
    <definedName name="celda7">'EVALUACIÓN PRIVADA'!#REF!</definedName>
    <definedName name="celda7a">'EVALUACIÓN PRIVADA'!#REF!</definedName>
    <definedName name="celda7b">'EVALUACIÓN PRIVADA'!#REF!</definedName>
    <definedName name="celda7c">'EVALUACIÓN PRIVADA'!#REF!</definedName>
    <definedName name="celda7d">'EVALUACIÓN PRIVADA'!#REF!</definedName>
    <definedName name="celda7e">'EVALUACIÓN PRIVADA'!#REF!</definedName>
    <definedName name="celda7f">'EVALUACIÓN PRIVADA'!#REF!</definedName>
    <definedName name="celda7g">'EVALUACIÓN PRIVADA'!#REF!</definedName>
    <definedName name="celda7h">'EVALUACIÓN PRIVADA'!#REF!</definedName>
    <definedName name="celda7i">'EVALUACIÓN PRIVADA'!#REF!</definedName>
    <definedName name="celda7j">'EVALUACIÓN PRIVADA'!#REF!</definedName>
    <definedName name="celda8">'EVALUACIÓN PRIVADA'!#REF!</definedName>
    <definedName name="celda8a">'EVALUACIÓN PRIVADA'!#REF!</definedName>
    <definedName name="celda8b">'EVALUACIÓN PRIVADA'!#REF!</definedName>
    <definedName name="celda8c">'EVALUACIÓN PRIVADA'!#REF!</definedName>
    <definedName name="celda8d">'EVALUACIÓN PRIVADA'!#REF!</definedName>
    <definedName name="celda8e">'EVALUACIÓN PRIVADA'!#REF!</definedName>
    <definedName name="celda8f">'EVALUACIÓN PRIVADA'!#REF!</definedName>
    <definedName name="celda8g">'EVALUACIÓN PRIVADA'!#REF!</definedName>
    <definedName name="celda8h">'EVALUACIÓN PRIVADA'!#REF!</definedName>
    <definedName name="celda8i">'EVALUACIÓN PRIVADA'!#REF!</definedName>
    <definedName name="celda8j">'EVALUACIÓN PRIVADA'!#REF!</definedName>
    <definedName name="celda9">'EVALUACIÓN SOCIOECONÓMICA'!$D$31</definedName>
    <definedName name="celda9a">'EVALUACIÓN SOCIOECONÓMICA'!$D$32</definedName>
    <definedName name="celda9b">'EVALUACIÓN SOCIOECONÓMICA'!$E$83</definedName>
    <definedName name="celda9c">'EVALUACIÓN SOCIOECONÓMICA'!#REF!</definedName>
    <definedName name="celda9d">'EVALUACIÓN SOCIOECONÓMICA'!#REF!</definedName>
    <definedName name="celda9e">'EVALUACIÓN SOCIOECONÓMICA'!#REF!</definedName>
    <definedName name="celda9f">'EVALUACIÓN SOCIOECONÓMICA'!#REF!</definedName>
    <definedName name="celda9g">'EVALUACIÓN SOCIOECONÓMICA'!#REF!</definedName>
    <definedName name="celda9h">'EVALUACIÓN SOCIOECONÓMICA'!#REF!</definedName>
    <definedName name="celda9i">'EVALUACIÓN SOCIOECONÓMICA'!$E$93</definedName>
    <definedName name="celda9j">'EVALUACIÓN SOCIOECONÓMICA'!$E$123</definedName>
    <definedName name="celdacontrol">'EVALUACIÓN SOCIOECONÓMICA'!#REF!</definedName>
    <definedName name="celdacontrol1">'EVALUACIÓN SOCIOECONÓMICA'!$D$83</definedName>
    <definedName name="celdacontrol2">'EVALUACIÓN SOCIOECONÓMICA'!#REF!</definedName>
    <definedName name="celdacontrol3">'EVALUACIÓN SOCIOECONÓMICA'!#REF!</definedName>
    <definedName name="celdatotal">'EVALUACIÓN SOCIOECONÓMICA'!#REF!</definedName>
    <definedName name="celdatotal1">'EVALUACIÓN PRIVADA'!$E$121</definedName>
    <definedName name="celdatotal2">'EVALUACIÓN PRIVADA'!#REF!</definedName>
    <definedName name="celdatotal3">'EVALUACIÓN PRIVADA'!#REF!</definedName>
    <definedName name="celdatotal4">'EVALUACIÓN SOCIOECONÓMICA'!$E$127</definedName>
    <definedName name="celdatotal5">'EVALUACIÓN SOCIOECONÓMICA'!#REF!</definedName>
    <definedName name="celdatotal6">'EVALUACIÓN SOCIOECONÓMICA'!#REF!</definedName>
    <definedName name="celdax">'PREPARACION'!$D$73</definedName>
    <definedName name="celdaxa">'PREPARACION'!$D$74</definedName>
    <definedName name="celday">'PREPARACION'!$D$82</definedName>
    <definedName name="celdaya">'PREPARACION'!$D$83</definedName>
    <definedName name="Comentario">'PREPARACION'!$B$12</definedName>
    <definedName name="ComponentePrivado">'EVALUACIÓN PRIVADA'!$76:$83</definedName>
    <definedName name="componentes">'ALTERNATIVAS'!$F$29</definedName>
    <definedName name="componentes2">'ALTERNATIVAS'!#REF!</definedName>
    <definedName name="componentes3">'ALTERNATIVAS'!#REF!</definedName>
    <definedName name="ComponenteSocial">'EVALUACIÓN SOCIOECONÓMICA'!$82:$89</definedName>
    <definedName name="CostoIncremental">'PREPARACION'!#REF!</definedName>
    <definedName name="CostosComercializacion">'EVALUACIÓN PRIVADA'!$E$114</definedName>
    <definedName name="CostosIncrementalesDelProyecto">'EVALUACIÓN PRIVADA'!$A$21</definedName>
    <definedName name="CostosInversion">'EVALUACIÓN PRIVADA'!$E$84</definedName>
    <definedName name="CostoSocial">'ANÁLISIS DE SENSIBILIDAD'!$E$262</definedName>
    <definedName name="CostosOperacion">'EVALUACIÓN PRIVADA'!$E$94</definedName>
    <definedName name="CostosProduccion">'EVALUACIÓN PRIVADA'!$E$104</definedName>
    <definedName name="cppc">'EVALUACIÓN SOCIOECONÓMICA'!#REF!</definedName>
    <definedName name="cppc2">'EVALUACIÓN SOCIOECONÓMICA'!#REF!</definedName>
    <definedName name="cppc2p">'EVALUACIÓN PRIVADA'!#REF!</definedName>
    <definedName name="cppc3">'EVALUACIÓN SOCIOECONÓMICA'!#REF!</definedName>
    <definedName name="cppc3p">'EVALUACIÓN PRIVADA'!#REF!</definedName>
    <definedName name="cppcp">'EVALUACIÓN PRIVADA'!#REF!</definedName>
    <definedName name="CuadroDeProductos">'ANÁLISIS DE SENSIBILIDAD'!$B$14:$E$14</definedName>
    <definedName name="divisas">'EVALUACIÓN SOCIOECONÓMICA'!$D$85</definedName>
    <definedName name="divisas2">'EVALUACIÓN SOCIOECONÓMICA'!#REF!</definedName>
    <definedName name="divisas3">'EVALUACIÓN SOCIOECONÓMICA'!#REF!</definedName>
    <definedName name="eentre30_60">'PREPARACION'!$B$42</definedName>
    <definedName name="eentre60_120">'PREPARACION'!$B$43</definedName>
    <definedName name="emas120">'PREPARACION'!$B$44</definedName>
    <definedName name="emenos30">'PREPARACION'!$B$41</definedName>
    <definedName name="empezar">'ALTERNATIVAS'!#REF!</definedName>
    <definedName name="escenario1">'ANÁLISIS DE SENSIBILIDAD'!$A$6</definedName>
    <definedName name="escenario2">'ANÁLISIS DE SENSIBILIDAD'!#REF!</definedName>
    <definedName name="escenario3">'ANÁLISIS DE SENSIBILIDAD'!#REF!</definedName>
    <definedName name="EspecieFinal">'ANÁLISIS DE SENSIBILIDAD'!$B$18:$E$18</definedName>
    <definedName name="EstimadoPrivado">'INDICADORES'!$C$10</definedName>
    <definedName name="EstimadoSocial">'INDICADORES'!$I$10</definedName>
    <definedName name="Familias">'PREPARACION'!$G$79</definedName>
    <definedName name="Fila1">'PREPARACION'!$B$168:$I$168</definedName>
    <definedName name="Fila10">'EVALUACIÓN SOCIOECONÓMICA'!#REF!</definedName>
    <definedName name="Fila1000">'ANÁLISIS DE SENSIBILIDAD'!$961:$961</definedName>
    <definedName name="Fila11">'EVALUACIÓN PRIVADA'!#REF!</definedName>
    <definedName name="Fila12">'EVALUACIÓN PRIVADA'!#REF!</definedName>
    <definedName name="Fila13">'EVALUACIÓN PRIVADA'!#REF!</definedName>
    <definedName name="Fila14">'EVALUACIÓN PRIVADA'!#REF!</definedName>
    <definedName name="Fila15">'EVALUACIÓN PRIVADA'!#REF!</definedName>
    <definedName name="Fila16">'EVALUACIÓN PRIVADA'!#REF!</definedName>
    <definedName name="Fila17">'FINANCIACIÓN'!#REF!</definedName>
    <definedName name="Fila18">'ALTERNATIVAS'!#REF!</definedName>
    <definedName name="Fila19">'ALTERNATIVAS'!#REF!</definedName>
    <definedName name="Fila2">'ALTERNATIVAS'!$B$38:$G$38</definedName>
    <definedName name="Fila20">'ALTERNATIVAS'!#REF!</definedName>
    <definedName name="Fila3">'ALTERNATIVAS'!#REF!</definedName>
    <definedName name="Fila300">'ANÁLISIS DE SENSIBILIDAD'!$261:$261</definedName>
    <definedName name="Fila301">'ANÁLISIS DE SENSIBILIDAD'!$262:$262</definedName>
    <definedName name="Fila302">'ANÁLISIS DE SENSIBILIDAD'!$263:$263</definedName>
    <definedName name="Fila4">'ALTERNATIVAS'!#REF!</definedName>
    <definedName name="Fila5">'EVALUACIÓN SOCIOECONÓMICA'!$B$82:$E$89</definedName>
    <definedName name="Fila6">'EVALUACIÓN SOCIOECONÓMICA'!#REF!</definedName>
    <definedName name="Fila7">'EVALUACIÓN SOCIOECONÓMICA'!#REF!</definedName>
    <definedName name="Fila8">'EVALUACIÓN SOCIOECONÓMICA'!#REF!</definedName>
    <definedName name="Fila9">'EVALUACIÓN SOCIOECONÓMICA'!#REF!</definedName>
    <definedName name="flujo">'EVALUACIÓN PRIVADA'!$A$129</definedName>
    <definedName name="Formula1">'ALTERNATIVAS'!#REF!</definedName>
    <definedName name="ientre30_60">'PREPARACION'!$H$42</definedName>
    <definedName name="ientre60_120">'PREPARACION'!$H$43</definedName>
    <definedName name="imas120">'PREPARACION'!$H$44</definedName>
    <definedName name="imenos30">'PREPARACION'!$H$41</definedName>
    <definedName name="Impacto">'PREPARACION'!$K$94</definedName>
    <definedName name="Ind1">'ANÁLISIS DE SENSIBILIDAD'!$K$7</definedName>
    <definedName name="Ind2">'ANÁLISIS DE SENSIBILIDAD'!$K$8</definedName>
    <definedName name="Ind3">'ANÁLISIS DE SENSIBILIDAD'!$K$9</definedName>
    <definedName name="Ind4">'ANÁLISIS DE SENSIBILIDAD'!$K$10</definedName>
    <definedName name="Ind4Error">'ANÁLISIS DE SENSIBILIDAD'!$B$1</definedName>
    <definedName name="Ind5">'ANÁLISIS DE SENSIBILIDAD'!$K$13</definedName>
    <definedName name="Ind6">'ANÁLISIS DE SENSIBILIDAD'!$K$14</definedName>
    <definedName name="Ind7">'ANÁLISIS DE SENSIBILIDAD'!$K$15</definedName>
    <definedName name="Ind8">'ANÁLISIS DE SENSIBILIDAD'!$K$16</definedName>
    <definedName name="Ind8Error">'ANÁLISIS DE SENSIBILIDAD'!$B$2</definedName>
    <definedName name="IndCE1">'ANÁLISIS DE SENSIBILIDAD'!$K$19</definedName>
    <definedName name="IndCE10">'ANÁLISIS DE SENSIBILIDAD'!$K$26</definedName>
    <definedName name="IndCE2">'ANÁLISIS DE SENSIBILIDAD'!$K$20</definedName>
    <definedName name="IndCE3">'ANÁLISIS DE SENSIBILIDAD'!$K$21</definedName>
    <definedName name="IndCE4">'ANÁLISIS DE SENSIBILIDAD'!$K$11</definedName>
    <definedName name="IndCE5">'ANÁLISIS DE SENSIBILIDAD'!$K$22</definedName>
    <definedName name="IndCE6">'ANÁLISIS DE SENSIBILIDAD'!$K$23</definedName>
    <definedName name="IndCE7">'ANÁLISIS DE SENSIBILIDAD'!$K$24</definedName>
    <definedName name="IndCE8">'ANÁLISIS DE SENSIBILIDAD'!$K$17</definedName>
    <definedName name="IndCE9">'ANÁLISIS DE SENSIBILIDAD'!$K$25</definedName>
    <definedName name="indicador">'PREPARACION'!#REF!</definedName>
    <definedName name="IndiceDeImpacto">'EVALUACIÓN PRIVADA'!$H$8</definedName>
    <definedName name="inicial">'PREPARACION'!$D$94</definedName>
    <definedName name="interes">'EVALUACIÓN SOCIOECONÓMICA'!$E$12</definedName>
    <definedName name="interes2">'EVALUACIÓN SOCIOECONÓMICA'!#REF!</definedName>
    <definedName name="interes3">'EVALUACIÓN SOCIOECONÓMICA'!#REF!</definedName>
    <definedName name="interesl">'EVALUACIÓN SOCIOECONÓMICA'!$E$12</definedName>
    <definedName name="interesprivado">'EVALUACIÓN PRIVADA'!$E$5</definedName>
    <definedName name="manodeobra">'EVALUACIÓN SOCIOECONÓMICA'!$D$86</definedName>
    <definedName name="ManoDeObra1Operacion">'EVALUACIÓN PRIVADA'!$D$89</definedName>
    <definedName name="manodeobra2">'EVALUACIÓN SOCIOECONÓMICA'!#REF!</definedName>
    <definedName name="ManoDeObra2Operacion">'EVALUACIÓN PRIVADA'!$D$90</definedName>
    <definedName name="manodeobra3">'EVALUACIÓN SOCIOECONÓMICA'!#REF!</definedName>
    <definedName name="ManoDeObra3Operacion">'EVALUACIÓN PRIVADA'!$D$91</definedName>
    <definedName name="ManoDeObra4Operacion">'EVALUACIÓN PRIVADA'!$D$92</definedName>
    <definedName name="ManoDeObraProdCP">'PREPARACION'!#REF!</definedName>
    <definedName name="ManoDeObraProdSP">'PREPARACION'!$K$107</definedName>
    <definedName name="ManoDeObraProduccion">'EVALUACIÓN PRIVADA'!$D$102</definedName>
    <definedName name="MaterialesOperacion">'EVALUACIÓN PRIVADA'!$D$88</definedName>
    <definedName name="MaterialesProdCP">'PREPARACION'!#REF!</definedName>
    <definedName name="MaterialesProdSP">'PREPARACION'!$J$107</definedName>
    <definedName name="MaterialesProduccion">'EVALUACIÓN PRIVADA'!$D$98</definedName>
    <definedName name="MetrosConstruidos">'PREPARACION'!$D$89</definedName>
    <definedName name="Moneda">'EVALUACIÓN PRIVADA'!$C$22</definedName>
    <definedName name="NOMBRE">'PREPARACION'!$A$6</definedName>
    <definedName name="numero">'PREPARACION'!$G$4</definedName>
    <definedName name="NumeroBase">'PREPARACION'!$F$10</definedName>
    <definedName name="NumeroDeArboles">'ANÁLISIS DE SENSIBILIDAD'!$C$19</definedName>
    <definedName name="NumeroDeComponentes">'EVALUACIÓN PRIVADA'!#REF!</definedName>
    <definedName name="NumeroDeEspecies">'ANÁLISIS DE SENSIBILIDAD'!$C$15</definedName>
    <definedName name="NumeroDeProductos">'ANÁLISIS DE SENSIBILIDAD'!$C$11</definedName>
    <definedName name="NumeroDeSubproductos">'ANÁLISIS DE SENSIBILIDAD'!$C$23</definedName>
    <definedName name="otros">'EVALUACIÓN SOCIOECONÓMICA'!$D$87</definedName>
    <definedName name="otros2">'EVALUACIÓN SOCIOECONÓMICA'!#REF!</definedName>
    <definedName name="otros3">'EVALUACIÓN SOCIOECONÓMICA'!#REF!</definedName>
    <definedName name="OtrosIndicadores">'INDICADORES'!$A$24</definedName>
    <definedName name="PoblaciónObjetivo">'PREPARACION'!$D$78</definedName>
    <definedName name="Precio1">'PREPARACION'!$H$137</definedName>
    <definedName name="Precio2">'PREPARACION'!$H$138</definedName>
    <definedName name="Precio3">'PREPARACION'!$H$139</definedName>
    <definedName name="Precio4">'PREPARACION'!$H$140</definedName>
    <definedName name="Precio5">'PREPARACION'!#REF!</definedName>
    <definedName name="Precio6">'PREPARACION'!#REF!</definedName>
    <definedName name="preparacion">'PREPARACION'!$A$4</definedName>
    <definedName name="PREPARACIÓN">'PREPARACION'!$A$1</definedName>
    <definedName name="PrimerProducto">'PREPARACION'!$L$102</definedName>
    <definedName name="privada">'EVALUACIÓN PRIVADA'!$A$4</definedName>
    <definedName name="privada1">'EVALUACIÓN PRIVADA'!#REF!</definedName>
    <definedName name="privada2">'EVALUACIÓN PRIVADA'!#REF!</definedName>
    <definedName name="privada3">'EVALUACIÓN PRIVADA'!#REF!</definedName>
    <definedName name="ProduccionAgroforestal">'PREPARACION'!$A$115</definedName>
    <definedName name="ProduccionAgropecuaria">'PREPARACION'!$A$101</definedName>
    <definedName name="ProduccionPecuaria">'PREPARACION'!$A$108</definedName>
    <definedName name="ProduccionSubproductos">'PREPARACION'!$A$122</definedName>
    <definedName name="producto">'ALTERNATIVAS'!#REF!</definedName>
    <definedName name="producto2">'ALTERNATIVAS'!#REF!</definedName>
    <definedName name="producto3">'ALTERNATIVAS'!#REF!</definedName>
    <definedName name="ProductoArtFinal">'ANÁLISIS DE SENSIBILIDAD'!$B$22:$E$22</definedName>
    <definedName name="ProductoFinal">'ANÁLISIS DE SENSIBILIDAD'!$B$14:$E$14</definedName>
    <definedName name="ProductoInicial">'ANÁLISIS DE SENSIBILIDAD'!#REF!</definedName>
    <definedName name="Productox">'ANÁLISIS DE SENSIBILIDAD'!$G$255</definedName>
    <definedName name="Proyección">'PREPARACION'!$D$75</definedName>
    <definedName name="Rango1">'EVALUACIÓN PRIVADA'!$B$115</definedName>
    <definedName name="Rango2">'EVALUACIÓN PRIVADA'!$D$116</definedName>
    <definedName name="Rango3">'EVALUACIÓN PRIVADA'!$C$115</definedName>
    <definedName name="rpcdivisa">'EVALUACIÓN SOCIOECONÓMICA'!$E$7</definedName>
    <definedName name="RPCDivisa2">'EVALUACIÓN SOCIOECONÓMICA'!#REF!</definedName>
    <definedName name="RPCDivisa3">'EVALUACIÓN SOCIOECONÓMICA'!#REF!</definedName>
    <definedName name="rpcmanodeobra">'EVALUACIÓN SOCIOECONÓMICA'!$E$8</definedName>
    <definedName name="RPCManodeobra2">'EVALUACIÓN SOCIOECONÓMICA'!#REF!</definedName>
    <definedName name="RPCManodeobra3">'EVALUACIÓN SOCIOECONÓMICA'!#REF!</definedName>
    <definedName name="rpcnocalrural">'EVALUACIÓN SOCIOECONÓMICA'!$E$11</definedName>
    <definedName name="rpcnocalurbana">'EVALUACIÓN SOCIOECONÓMICA'!$E$10</definedName>
    <definedName name="rpcsemicalificada">'EVALUACIÓN SOCIOECONÓMICA'!$E$9</definedName>
    <definedName name="sel1">'ALTERNATIVAS'!$F$31:$F$38</definedName>
    <definedName name="sel10">'EVALUACIÓN SOCIOECONÓMICA'!#REF!</definedName>
    <definedName name="sel10a">'EVALUACIÓN SOCIOECONÓMICA'!#REF!</definedName>
    <definedName name="sel11">'EVALUACIÓN SOCIOECONÓMICA'!#REF!</definedName>
    <definedName name="sel11a">'EVALUACIÓN SOCIOECONÓMICA'!#REF!</definedName>
    <definedName name="sel12">'EVALUACIÓN SOCIOECONÓMICA'!#REF!</definedName>
    <definedName name="sel12a">'EVALUACIÓN SOCIOECONÓMICA'!#REF!</definedName>
    <definedName name="sel13">'EVALUACIÓN PRIVADA'!#REF!</definedName>
    <definedName name="sel14">'EVALUACIÓN PRIVADA'!#REF!</definedName>
    <definedName name="sel15">'EVALUACIÓN PRIVADA'!#REF!</definedName>
    <definedName name="sel16">'EVALUACIÓN PRIVADA'!#REF!</definedName>
    <definedName name="sel17">'EVALUACIÓN PRIVADA'!#REF!</definedName>
    <definedName name="sel18">'FINANCIACIÓN'!#REF!</definedName>
    <definedName name="sel2">'ALTERNATIVAS'!$G$31:$G$38</definedName>
    <definedName name="sel21">'EVALUACIÓN PRIVADA'!$D$131:$D$154</definedName>
    <definedName name="sel21a">'EVALUACIÓN PRIVADA'!$D$133:$D$154</definedName>
    <definedName name="sel3">'EVALUACIÓN PRIVADA'!$D$11:$D$19</definedName>
    <definedName name="sel3a">'EVALUACIÓN PRIVADA'!$D$14:$D$19</definedName>
    <definedName name="sel4">'EVALUACIÓN SOCIOECONÓMICA'!$D$17:$D$25</definedName>
    <definedName name="sel4a">'EVALUACIÓN SOCIOECONÓMICA'!$D$20:$D$25</definedName>
    <definedName name="sel5">'ALTERNATIVAS'!#REF!</definedName>
    <definedName name="sel6">'EVALUACIÓN PRIVADA'!$D$25:$D$121</definedName>
    <definedName name="sel7">'EVALUACIÓN PRIVADA'!#REF!</definedName>
    <definedName name="sel8">'EVALUACIÓN PRIVADA'!#REF!</definedName>
    <definedName name="sel9">'EVALUACIÓN SOCIOECONÓMICA'!$D$31:$D$129</definedName>
    <definedName name="sel9a">'EVALUACIÓN SOCIOECONÓMICA'!$D$31:$D$129</definedName>
    <definedName name="selcomponente">'EVALUACIÓN PRIVADA'!$D$77:$D$82</definedName>
    <definedName name="seldestino">'EVALUACIÓN SOCIOECONÓMICA'!$D$23:$D$23</definedName>
    <definedName name="selec1">'ALTERNATIVAS'!#REF!</definedName>
    <definedName name="selec1a">'EVALUACIÓN SOCIOECONÓMICA'!$127:$127</definedName>
    <definedName name="selec1b">'EVALUACIÓN SOCIOECONÓMICA'!$131:$133</definedName>
    <definedName name="selec1c">'EVALUACIÓN PRIVADA'!$122:$125</definedName>
    <definedName name="selección2">'ALTERNATIVAS'!#REF!</definedName>
    <definedName name="selección3">'ALTERNATIVAS'!#REF!</definedName>
    <definedName name="selespeciecon">'PREPARACION'!$D$141:$G$141,'PREPARACION'!$I$141:$N$141,'PREPARACION'!$P$141:$U$141,'PREPARACION'!$W$141:$AB$141</definedName>
    <definedName name="selespeciesin">'PREPARACION'!$B$113:$G$113,'PREPARACION'!$I$113:$N$113,'PREPARACION'!$P$113:$U$113,'PREPARACION'!$W$113:$AB$113</definedName>
    <definedName name="selfuente">'PREPARACION'!$AE$134,'PREPARACION'!$AE$141,'PREPARACION'!#REF!</definedName>
    <definedName name="selingresos">'EVALUACIÓN PRIVADA'!$D$19</definedName>
    <definedName name="selproductoartcon">'PREPARACION'!$E$148:$G$148,'PREPARACION'!$I$148:$N$148,'PREPARACION'!$P$148:$U$148,'PREPARACION'!$W$148:$AB$148</definedName>
    <definedName name="selproductoartsin">'PREPARACION'!$B$120:$G$120,'PREPARACION'!$I$120:$N$120,'PREPARACION'!$P$120:$U$120,'PREPARACION'!$W$120:$AB$120</definedName>
    <definedName name="selproductocon">'PREPARACION'!$D$134:$G$134,'PREPARACION'!$I$134:$N$134,'PREPARACION'!$P$134:$U$134,'PREPARACION'!$W$134:$AB$134</definedName>
    <definedName name="selproductosin">'PREPARACION'!$B$106:$G$106,'PREPARACION'!$I$106:$N$106,'PREPARACION'!$P$106:$U$106,'PREPARACION'!$W$106:$AB$106</definedName>
    <definedName name="selsubproductocon">'PREPARACION'!$E$155:$G$155,'PREPARACION'!$I$155:$N$155,'PREPARACION'!$P$155:$U$155,'PREPARACION'!$W$155:$AB$155</definedName>
    <definedName name="selsubproductosin">'PREPARACION'!$B$127:$G$127,'PREPARACION'!$I$127:$N$127,'PREPARACION'!$P$127:$U$127,'PREPARACION'!$W$127:$AB$127</definedName>
    <definedName name="selx">'PREPARACION'!$D$73:$D$78</definedName>
    <definedName name="sely">'PREPARACION'!$D$82:$D$87</definedName>
    <definedName name="Sensibilidad">'ANÁLISIS DE SENSIBILIDAD'!$A$4</definedName>
    <definedName name="socioeconomica">'EVALUACIÓN SOCIOECONÓMICA'!$A$4</definedName>
    <definedName name="Socioeconómica1">'EVALUACIÓN SOCIOECONÓMICA'!#REF!</definedName>
    <definedName name="Socioeconómica2">'EVALUACIÓN SOCIOECONÓMICA'!#REF!</definedName>
    <definedName name="Socioeconomica3">'EVALUACIÓN SOCIOECONÓMICA'!#REF!</definedName>
    <definedName name="Socioeconómica3">'EVALUACIÓN SOCIOECONÓMICA'!#REF!</definedName>
    <definedName name="SubproductoFinal">'ANÁLISIS DE SENSIBILIDAD'!$B$26:$E$26</definedName>
    <definedName name="TasadeCrecimiento">'PREPARACION'!$H$71</definedName>
    <definedName name="Tasax">'ANÁLISIS DE SENSIBILIDAD'!$E$265</definedName>
    <definedName name="Tipo">'PREPARACION'!$I$16</definedName>
    <definedName name="TipodeCambio">'EVALUACIÓN PRIVADA'!$E$8</definedName>
    <definedName name="tirp">'EVALUACIÓN PRIVADA'!$D$126</definedName>
    <definedName name="tirs">'EVALUACIÓN SOCIOECONÓMICA'!$D$134</definedName>
    <definedName name="tot1">'EVALUACIÓN PRIVADA'!$E$116</definedName>
    <definedName name="tot2">'EVALUACIÓN PRIVADA'!#REF!</definedName>
    <definedName name="tot3">'EVALUACIÓN PRIVADA'!#REF!</definedName>
    <definedName name="Total1">'EVALUACIÓN SOCIOECONÓMICA'!$D$127</definedName>
    <definedName name="Total1a">'EVALUACIÓN SOCIOECONÓMICA'!#REF!</definedName>
    <definedName name="Total1ap">'EVALUACIÓN PRIVADA'!#REF!</definedName>
    <definedName name="Total2">'EVALUACIÓN SOCIOECONÓMICA'!#REF!</definedName>
    <definedName name="Total2a">'EVALUACIÓN SOCIOECONÓMICA'!#REF!</definedName>
    <definedName name="Total2ap">'EVALUACIÓN PRIVADA'!#REF!</definedName>
    <definedName name="Total3">'EVALUACIÓN SOCIOECONÓMICA'!#REF!</definedName>
    <definedName name="Total3a">'EVALUACIÓN SOCIOECONÓMICA'!#REF!</definedName>
    <definedName name="Total3ap">'EVALUACIÓN PRIVADA'!#REF!</definedName>
    <definedName name="TotalCostos">'EVALUACIÓN PRIVADA'!#REF!</definedName>
    <definedName name="TotalCostosIncrementales">'PREPARACION'!$R$154</definedName>
    <definedName name="TotalIngresosPrivados">'EVALUACIÓN PRIVADA'!$E$19</definedName>
    <definedName name="TotalIngresosSociales">'EVALUACIÓN SOCIOECONÓMICA'!$E$25</definedName>
    <definedName name="TotalInversion">'EVALUACIÓN SOCIOECONÓMICA'!$E$90</definedName>
    <definedName name="TotalOperacion">'EVALUACIÓN SOCIOECONÓMICA'!$E$100</definedName>
    <definedName name="TotalPreciosCuenta1">'EVALUACIÓN SOCIOECONÓMICA'!#REF!</definedName>
    <definedName name="TotalPreciosCuenta2">'EVALUACIÓN SOCIOECONÓMICA'!#REF!</definedName>
    <definedName name="TotalPreciosCuenta3">'EVALUACIÓN SOCIOECONÓMICA'!#REF!</definedName>
    <definedName name="TotalProduccion">'PREPARACION'!$Q$154</definedName>
    <definedName name="UltimaEspecie">'PREPARACION'!$B$113</definedName>
    <definedName name="UltimaEspecieCon">'PREPARACION'!$141:$141</definedName>
    <definedName name="UltimaEspeciePri">'EVALUACIÓN PRIVADA'!$15:$15</definedName>
    <definedName name="UltimaEspecieSE">'EVALUACIÓN SOCIOECONÓMICA'!$21:$21</definedName>
    <definedName name="UltimaEspecieSin">'PREPARACION'!$113:$113</definedName>
    <definedName name="UltimoProducto">'PREPARACION'!$B$106</definedName>
    <definedName name="UltimoProductoArt">'PREPARACION'!$B$120</definedName>
    <definedName name="UltimoProductoArtCon">'PREPARACION'!$148:$148</definedName>
    <definedName name="UltimoProductoArtPri">'EVALUACIÓN PRIVADA'!$16:$16</definedName>
    <definedName name="UltimoProductoArtSE">'EVALUACIÓN SOCIOECONÓMICA'!$22:$22</definedName>
    <definedName name="UltimoProductoArtSin">'PREPARACION'!$120:$120</definedName>
    <definedName name="UltimoProductoCon">'PREPARACION'!$134:$134</definedName>
    <definedName name="UltimoProductoPri">'EVALUACIÓN PRIVADA'!$14:$14</definedName>
    <definedName name="UltimoProductoSE">'EVALUACIÓN SOCIOECONÓMICA'!$20:$20</definedName>
    <definedName name="UltimoProductoSin">'PREPARACION'!$106:$106</definedName>
    <definedName name="UltimoSubproducto">'PREPARACION'!$B$127</definedName>
    <definedName name="UltimoSubproductoCon">'PREPARACION'!$155:$155</definedName>
    <definedName name="UltimoSubproductoPri">'EVALUACIÓN PRIVADA'!$17:$17</definedName>
    <definedName name="UltimoSubproductoSE">'EVALUACIÓN SOCIOECONÓMICA'!$23:$23</definedName>
    <definedName name="UltimoSubproductoSin">'PREPARACION'!$127:$127</definedName>
    <definedName name="vaip">'EVALUACIÓN PRIVADA'!$D$127</definedName>
    <definedName name="vais">'EVALUACIÓN SOCIOECONÓMICA'!$D$135</definedName>
    <definedName name="vanp">'EVALUACIÓN PRIVADA'!$D$124</definedName>
    <definedName name="vans">'EVALUACIÓN SOCIOECONÓMICA'!$D$132</definedName>
    <definedName name="variacioncostos1">'ANÁLISIS DE SENSIBILIDAD'!$E$9</definedName>
    <definedName name="variacionespecie">'ANÁLISIS DE SENSIBILIDAD'!$E$18</definedName>
    <definedName name="variacioninteres">'ANÁLISIS DE SENSIBILIDAD'!#REF!</definedName>
    <definedName name="variacioninteres2">'ANÁLISIS DE SENSIBILIDAD'!#REF!</definedName>
    <definedName name="variacioninteres3">'ANÁLISIS DE SENSIBILIDAD'!#REF!</definedName>
    <definedName name="variacionmonto1">'ANÁLISIS DE SENSIBILIDAD'!$E$10</definedName>
    <definedName name="variacionmonto2">'ANÁLISIS DE SENSIBILIDAD'!#REF!</definedName>
    <definedName name="variacionmonto3">'ANÁLISIS DE SENSIBILIDAD'!#REF!</definedName>
    <definedName name="variacionpoblacion1">'ANÁLISIS DE SENSIBILIDAD'!$E$8</definedName>
    <definedName name="variacionpoblacion2">'ANÁLISIS DE SENSIBILIDAD'!#REF!</definedName>
    <definedName name="variacionpoblacion3">'ANÁLISIS DE SENSIBILIDAD'!#REF!</definedName>
    <definedName name="variacionproducto1">'ANÁLISIS DE SENSIBILIDAD'!$E$9</definedName>
    <definedName name="variacionproducto11">'ANÁLISIS DE SENSIBILIDAD'!$E$14</definedName>
    <definedName name="variacionproducto2">'ANÁLISIS DE SENSIBILIDAD'!#REF!</definedName>
    <definedName name="variacionproducto21">'ANÁLISIS DE SENSIBILIDAD'!#REF!</definedName>
    <definedName name="variacionproducto3">'ANÁLISIS DE SENSIBILIDAD'!#REF!</definedName>
    <definedName name="variacionproducto31">'ANÁLISIS DE SENSIBILIDAD'!#REF!</definedName>
    <definedName name="variacionproducto41">'ANÁLISIS DE SENSIBILIDAD'!#REF!</definedName>
    <definedName name="variacionproducto51">'ANÁLISIS DE SENSIBILIDAD'!#REF!</definedName>
    <definedName name="vpcp">'EVALUACIÓN PRIVADA'!$D$123</definedName>
    <definedName name="vpcp2">'EVALUACIÓN PRIVADA'!#REF!</definedName>
    <definedName name="vpcp3">'EVALUACIÓN PRIVADA'!#REF!</definedName>
    <definedName name="vpcs">'EVALUACIÓN SOCIOECONÓMICA'!$D$131</definedName>
    <definedName name="vpcs2">'EVALUACIÓN SOCIOECONÓMICA'!#REF!</definedName>
    <definedName name="vpcs3">'EVALUACIÓN SOCIOECONÓMICA'!#REF!</definedName>
    <definedName name="vpcsx">'ANÁLISIS DE SENSIBILIDAD'!$D$274</definedName>
  </definedNames>
  <calcPr fullCalcOnLoad="1"/>
</workbook>
</file>

<file path=xl/comments2.xml><?xml version="1.0" encoding="utf-8"?>
<comments xmlns="http://schemas.openxmlformats.org/spreadsheetml/2006/main">
  <authors>
    <author>Alberto RAHAL</author>
    <author>SCRE</author>
    <author>Alfa-Beta Inform?tica</author>
    <author>Jaime Paredes Ver?stegui</author>
  </authors>
  <commentList>
    <comment ref="B6" authorId="0">
      <text>
        <r>
          <rPr>
            <sz val="8"/>
            <rFont val="Tahoma"/>
            <family val="2"/>
          </rPr>
          <t xml:space="preserve">Escriba en este campo el Nombre de su proyecto el cual debe hacer referencia a:
-Area o recurso objeto del proyecto
-Objetivo principal
-Proceso utilizado para alcanzar el objetivo
</t>
        </r>
      </text>
    </comment>
    <comment ref="B19" authorId="0">
      <text>
        <r>
          <rPr>
            <sz val="8"/>
            <rFont val="Tahoma"/>
            <family val="0"/>
          </rPr>
          <t>Describa brevemente las circunstancias que han conducido a la necesidad de formular este proyecto</t>
        </r>
      </text>
    </comment>
    <comment ref="G19" authorId="0">
      <text>
        <r>
          <rPr>
            <sz val="8"/>
            <rFont val="Tahoma"/>
            <family val="0"/>
          </rPr>
          <t>Describa en pocas palabras el problema que se trata de resolver con este proyecto</t>
        </r>
      </text>
    </comment>
    <comment ref="B80" authorId="1">
      <text>
        <r>
          <rPr>
            <sz val="9"/>
            <rFont val="Tahoma"/>
            <family val="2"/>
          </rPr>
          <t>Escriba en cada casilla el acumulado del Area Beneficiada por el Proyecto. Asegúrese de llenar el último año para obtener el indicador correspondiente</t>
        </r>
      </text>
    </comment>
    <comment ref="B71" authorId="1">
      <text>
        <r>
          <rPr>
            <sz val="9"/>
            <rFont val="Tahoma"/>
            <family val="0"/>
          </rPr>
          <t>Escriba en la primera casilla la población objetivo para el año inicial. Esta será proyectada a los demás años de acuerdo con la tasa de crecimiento proporcionada</t>
        </r>
      </text>
    </comment>
    <comment ref="F11" authorId="2">
      <text>
        <r>
          <rPr>
            <sz val="9"/>
            <rFont val="Tahoma"/>
            <family val="2"/>
          </rPr>
          <t>Escriba aquí el número de años durante los cuales el proyecto no recibirá ingresos</t>
        </r>
      </text>
    </comment>
    <comment ref="F10" authorId="2">
      <text>
        <r>
          <rPr>
            <sz val="9"/>
            <rFont val="Tahoma"/>
            <family val="2"/>
          </rPr>
          <t>Escriba el Número de Años que va a operar su proyecto. No incluya los años de la Inversión</t>
        </r>
      </text>
    </comment>
    <comment ref="B89" authorId="1">
      <text>
        <r>
          <rPr>
            <sz val="9"/>
            <rFont val="Tahoma"/>
            <family val="2"/>
          </rPr>
          <t>Escriba en esta casilla el total de metros cuadrados de construcción en proyectos con infraestructura</t>
        </r>
      </text>
    </comment>
    <comment ref="F79" authorId="3">
      <text>
        <r>
          <rPr>
            <b/>
            <sz val="8"/>
            <rFont val="Tahoma"/>
            <family val="0"/>
          </rPr>
          <t>Al final del proyecto</t>
        </r>
      </text>
    </comment>
  </commentList>
</comments>
</file>

<file path=xl/comments4.xml><?xml version="1.0" encoding="utf-8"?>
<comments xmlns="http://schemas.openxmlformats.org/spreadsheetml/2006/main">
  <authors>
    <author>SCRE</author>
    <author>Marlon Coral</author>
    <author>WINDOWS XP</author>
  </authors>
  <commentList>
    <comment ref="B87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0" authorId="1">
      <text>
        <r>
          <rPr>
            <sz val="8"/>
            <rFont val="Tahoma"/>
            <family val="2"/>
          </rPr>
          <t>Estos valores provienen de los cuadros respectivos en la Hoja de Preparación</t>
        </r>
      </text>
    </comment>
    <comment ref="C142" authorId="0">
      <text>
        <r>
          <rPr>
            <sz val="9"/>
            <rFont val="Tahoma"/>
            <family val="2"/>
          </rPr>
          <t>Tasa Impositiva sobre utilidades</t>
        </r>
      </text>
    </comment>
    <comment ref="B153" authorId="0">
      <text>
        <r>
          <rPr>
            <sz val="9"/>
            <rFont val="Tahoma"/>
            <family val="2"/>
          </rPr>
          <t>Valor que conservan los Activos Fijos</t>
        </r>
      </text>
    </comment>
    <comment ref="B97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07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G8" authorId="2">
      <text>
        <r>
          <rPr>
            <sz val="8"/>
            <rFont val="Tahoma"/>
            <family val="2"/>
          </rPr>
          <t>Escriba aquí el porcentaje en que considera que se verá afectado el ingreso durante el primer año del proyecto</t>
        </r>
      </text>
    </comment>
    <comment ref="B76" authorId="2">
      <text>
        <r>
          <rPr>
            <sz val="8"/>
            <rFont val="Tahoma"/>
            <family val="0"/>
          </rPr>
          <t xml:space="preserve">Escriba en estas casillas el nombre de cada uno de los componentes en que está clasificada la inversión
</t>
        </r>
      </text>
    </comment>
    <comment ref="B28" authorId="2">
      <text>
        <r>
          <rPr>
            <sz val="8"/>
            <rFont val="Tahoma"/>
            <family val="0"/>
          </rPr>
          <t xml:space="preserve">Escriba en estas casillas el nombre de cada uno de los componentes en que está clasificada la inversión
</t>
        </r>
      </text>
    </comment>
    <comment ref="B29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36" authorId="2">
      <text>
        <r>
          <rPr>
            <sz val="8"/>
            <rFont val="Tahoma"/>
            <family val="0"/>
          </rPr>
          <t xml:space="preserve">Escriba en estas casillas el nombre de cada uno de los componentes en que está clasificada la inversión
</t>
        </r>
      </text>
    </comment>
    <comment ref="B44" authorId="2">
      <text>
        <r>
          <rPr>
            <sz val="8"/>
            <rFont val="Tahoma"/>
            <family val="0"/>
          </rPr>
          <t xml:space="preserve">Escriba en estas casillas el nombre de cada uno de los componentes en que está clasificada la inversión
</t>
        </r>
      </text>
    </comment>
    <comment ref="B52" authorId="2">
      <text>
        <r>
          <rPr>
            <sz val="8"/>
            <rFont val="Tahoma"/>
            <family val="0"/>
          </rPr>
          <t xml:space="preserve">Escriba en estas casillas el nombre de cada uno de los componentes en que está clasificada la inversión
</t>
        </r>
      </text>
    </comment>
    <comment ref="B60" authorId="2">
      <text>
        <r>
          <rPr>
            <sz val="8"/>
            <rFont val="Tahoma"/>
            <family val="0"/>
          </rPr>
          <t xml:space="preserve">Escriba en estas casillas el nombre de cada uno de los componentes en que está clasificada la inversión
</t>
        </r>
      </text>
    </comment>
    <comment ref="B68" authorId="2">
      <text>
        <r>
          <rPr>
            <sz val="8"/>
            <rFont val="Tahoma"/>
            <family val="0"/>
          </rPr>
          <t xml:space="preserve">Escriba en estas casillas el nombre de cada uno de los componentes en que está clasificada la inversión
</t>
        </r>
      </text>
    </comment>
    <comment ref="B37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45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53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61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69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77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</commentList>
</comments>
</file>

<file path=xl/comments5.xml><?xml version="1.0" encoding="utf-8"?>
<comments xmlns="http://schemas.openxmlformats.org/spreadsheetml/2006/main">
  <authors>
    <author>SCRE</author>
  </authors>
  <commentList>
    <comment ref="B83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93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03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13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35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3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51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59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67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75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XP</author>
  </authors>
  <commentList>
    <comment ref="D5" authorId="0">
      <text>
        <r>
          <rPr>
            <sz val="8"/>
            <rFont val="Tahoma"/>
            <family val="2"/>
          </rPr>
          <t>Valor del Indicador obtenido con los datos proporcionados en la planilla</t>
        </r>
      </text>
    </comment>
    <comment ref="D14" authorId="0">
      <text>
        <r>
          <rPr>
            <sz val="8"/>
            <rFont val="Tahoma"/>
            <family val="0"/>
          </rPr>
          <t xml:space="preserve">Valor del Indicador obtenido con los datos proporcionados en la planilla
</t>
        </r>
      </text>
    </comment>
    <comment ref="J14" authorId="0">
      <text>
        <r>
          <rPr>
            <sz val="8"/>
            <rFont val="Tahoma"/>
            <family val="0"/>
          </rPr>
          <t xml:space="preserve">Valor del Indicador obtenido con los datos proporcionados en la planilla
</t>
        </r>
      </text>
    </comment>
    <comment ref="J5" authorId="0">
      <text>
        <r>
          <rPr>
            <sz val="8"/>
            <rFont val="Tahoma"/>
            <family val="0"/>
          </rPr>
          <t xml:space="preserve">Valor del Indicador obtenido con los datos proporcionados en la planilla
</t>
        </r>
      </text>
    </comment>
    <comment ref="C10" authorId="0">
      <text>
        <r>
          <rPr>
            <sz val="8"/>
            <rFont val="Tahoma"/>
            <family val="2"/>
          </rPr>
          <t>Introduzca aquí un valor estimado</t>
        </r>
      </text>
    </comment>
    <comment ref="I10" authorId="0">
      <text>
        <r>
          <rPr>
            <sz val="8"/>
            <rFont val="Tahoma"/>
            <family val="0"/>
          </rPr>
          <t>Introduzca aquí un valor estimado</t>
        </r>
      </text>
    </comment>
    <comment ref="E14" authorId="0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</commentList>
</comments>
</file>

<file path=xl/comments8.xml><?xml version="1.0" encoding="utf-8"?>
<comments xmlns="http://schemas.openxmlformats.org/spreadsheetml/2006/main">
  <authors>
    <author>Alberto RAHAL</author>
    <author>WINDOWS XP</author>
  </authors>
  <commentList>
    <comment ref="E6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rFont val="Tahoma"/>
            <family val="0"/>
          </rPr>
          <t>Estos son los valores reales de las variables.</t>
        </r>
      </text>
    </comment>
    <comment ref="D12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12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16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24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20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K6" authorId="1">
      <text>
        <r>
          <rPr>
            <b/>
            <sz val="8"/>
            <rFont val="Tahoma"/>
            <family val="0"/>
          </rPr>
          <t>Indicador calculado con vase en los nuevos valores</t>
        </r>
        <r>
          <rPr>
            <sz val="8"/>
            <rFont val="Tahoma"/>
            <family val="0"/>
          </rPr>
          <t xml:space="preserve">
</t>
        </r>
      </text>
    </comment>
    <comment ref="L6" authorId="1">
      <text>
        <r>
          <rPr>
            <sz val="8"/>
            <rFont val="Tahoma"/>
            <family val="2"/>
          </rPr>
          <t>Porcentaje de Cambio del Nuevo Valor respecto del Valor Original del Indicador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<sst xmlns="http://schemas.openxmlformats.org/spreadsheetml/2006/main" count="643" uniqueCount="271">
  <si>
    <t>Valor Actual</t>
  </si>
  <si>
    <t>Unidad de Medida</t>
  </si>
  <si>
    <t>Indicador</t>
  </si>
  <si>
    <t>Meta</t>
  </si>
  <si>
    <t>Tiempo</t>
  </si>
  <si>
    <t>Observaciones</t>
  </si>
  <si>
    <t>Componentes</t>
  </si>
  <si>
    <t>Metas Anuales</t>
  </si>
  <si>
    <t>Total</t>
  </si>
  <si>
    <t>Años</t>
  </si>
  <si>
    <t>Otros</t>
  </si>
  <si>
    <t>Subtotal</t>
  </si>
  <si>
    <t>TOTAL</t>
  </si>
  <si>
    <t>RPC DIVISA</t>
  </si>
  <si>
    <t>Valor</t>
  </si>
  <si>
    <r>
      <t>A</t>
    </r>
    <r>
      <rPr>
        <sz val="10"/>
        <color indexed="12"/>
        <rFont val="Lucida Casual"/>
        <family val="4"/>
      </rPr>
      <t>NTECEDENTES</t>
    </r>
  </si>
  <si>
    <r>
      <t>P</t>
    </r>
    <r>
      <rPr>
        <sz val="10"/>
        <color indexed="12"/>
        <rFont val="Lucida Casual"/>
        <family val="4"/>
      </rPr>
      <t>ROBLEMA O</t>
    </r>
    <r>
      <rPr>
        <b/>
        <sz val="10"/>
        <color indexed="21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N</t>
    </r>
    <r>
      <rPr>
        <sz val="10"/>
        <color indexed="12"/>
        <rFont val="Lucida Casual"/>
        <family val="4"/>
      </rPr>
      <t>ECESIDAD</t>
    </r>
  </si>
  <si>
    <r>
      <t>P</t>
    </r>
    <r>
      <rPr>
        <sz val="12"/>
        <color indexed="12"/>
        <rFont val="Lucida Casual"/>
        <family val="4"/>
      </rPr>
      <t xml:space="preserve">REPARACIÓN DEL </t>
    </r>
    <r>
      <rPr>
        <sz val="16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>ROYECTO</t>
    </r>
  </si>
  <si>
    <r>
      <t>R</t>
    </r>
    <r>
      <rPr>
        <sz val="10"/>
        <color indexed="48"/>
        <rFont val="Lucida Casual"/>
        <family val="4"/>
      </rPr>
      <t xml:space="preserve">ELACIÓN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 xml:space="preserve">ROYECTO CON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 xml:space="preserve">LANES Y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ROGRAMAS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</si>
  <si>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T</t>
    </r>
    <r>
      <rPr>
        <sz val="10"/>
        <color indexed="48"/>
        <rFont val="Lucida Casual"/>
        <family val="4"/>
      </rPr>
      <t>ÉCNICOS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</si>
  <si>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O</t>
    </r>
    <r>
      <rPr>
        <sz val="10"/>
        <color indexed="48"/>
        <rFont val="Lucida Casual"/>
        <family val="4"/>
      </rPr>
      <t>PERATIVOS</t>
    </r>
  </si>
  <si>
    <r>
      <t>C</t>
    </r>
    <r>
      <rPr>
        <sz val="10"/>
        <color indexed="48"/>
        <rFont val="Lucida Casual"/>
        <family val="4"/>
      </rPr>
      <t>OMPONENTES</t>
    </r>
  </si>
  <si>
    <r>
      <t>E</t>
    </r>
    <r>
      <rPr>
        <sz val="12"/>
        <color indexed="48"/>
        <rFont val="Lucida Casual"/>
        <family val="4"/>
      </rPr>
      <t xml:space="preserve">VALUACIÓN </t>
    </r>
    <r>
      <rPr>
        <sz val="16"/>
        <color indexed="10"/>
        <rFont val="Lucida Casual"/>
        <family val="4"/>
      </rPr>
      <t>P</t>
    </r>
    <r>
      <rPr>
        <sz val="12"/>
        <color indexed="48"/>
        <rFont val="Lucida Casual"/>
        <family val="4"/>
      </rPr>
      <t>RIVADA</t>
    </r>
  </si>
  <si>
    <r>
      <t>C</t>
    </r>
    <r>
      <rPr>
        <sz val="10"/>
        <color indexed="48"/>
        <rFont val="Lucida Casual"/>
        <family val="4"/>
      </rPr>
      <t xml:space="preserve">OSTOS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</si>
  <si>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A</t>
    </r>
    <r>
      <rPr>
        <sz val="12"/>
        <color indexed="48"/>
        <rFont val="Lucida Casual"/>
        <family val="4"/>
      </rPr>
      <t xml:space="preserve">NALISIS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ENSIBILIDAD</t>
    </r>
  </si>
  <si>
    <t>Variables</t>
  </si>
  <si>
    <r>
      <t xml:space="preserve"> N</t>
    </r>
    <r>
      <rPr>
        <sz val="10"/>
        <color indexed="12"/>
        <rFont val="Lucida Casual"/>
        <family val="4"/>
      </rPr>
      <t>OMBRE DEL PROYECTO</t>
    </r>
  </si>
  <si>
    <r>
      <t>N</t>
    </r>
    <r>
      <rPr>
        <sz val="9"/>
        <color indexed="12"/>
        <rFont val="Lucida Casual"/>
        <family val="4"/>
      </rPr>
      <t xml:space="preserve">UMERO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 xml:space="preserve">ÑOS QUE DURA EL </t>
    </r>
    <r>
      <rPr>
        <sz val="10"/>
        <color indexed="10"/>
        <rFont val="Lucida Casual"/>
        <family val="4"/>
      </rPr>
      <t>P</t>
    </r>
    <r>
      <rPr>
        <sz val="9"/>
        <color indexed="12"/>
        <rFont val="Lucida Casual"/>
        <family val="4"/>
      </rPr>
      <t>ROYECTO</t>
    </r>
  </si>
  <si>
    <r>
      <t>A</t>
    </r>
    <r>
      <rPr>
        <sz val="9"/>
        <color indexed="12"/>
        <rFont val="Lucida Casual"/>
        <family val="4"/>
      </rPr>
      <t>ÑO</t>
    </r>
    <r>
      <rPr>
        <sz val="10"/>
        <color indexed="12"/>
        <rFont val="Lucida Casual"/>
        <family val="4"/>
      </rPr>
      <t xml:space="preserve"> </t>
    </r>
    <r>
      <rPr>
        <sz val="10"/>
        <color indexed="10"/>
        <rFont val="Lucida Casual"/>
        <family val="4"/>
      </rPr>
      <t>B</t>
    </r>
    <r>
      <rPr>
        <sz val="9"/>
        <color indexed="12"/>
        <rFont val="Lucida Casual"/>
        <family val="4"/>
      </rPr>
      <t>ASE</t>
    </r>
  </si>
  <si>
    <t>CAES</t>
  </si>
  <si>
    <t>Población Objetivo</t>
  </si>
  <si>
    <t xml:space="preserve"> </t>
  </si>
  <si>
    <r>
      <t>C</t>
    </r>
    <r>
      <rPr>
        <sz val="12"/>
        <color indexed="48"/>
        <rFont val="Lucida Casual"/>
        <family val="4"/>
      </rPr>
      <t>ONCLUSIONES Y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R</t>
    </r>
    <r>
      <rPr>
        <sz val="12"/>
        <color indexed="48"/>
        <rFont val="Lucida Casual"/>
        <family val="4"/>
      </rPr>
      <t>ECOMENDACIONES</t>
    </r>
  </si>
  <si>
    <r>
      <t>R</t>
    </r>
    <r>
      <rPr>
        <sz val="10"/>
        <color indexed="48"/>
        <rFont val="Lucida Casual"/>
        <family val="4"/>
      </rPr>
      <t>ECOMENDACIÓN</t>
    </r>
  </si>
  <si>
    <r>
      <t>O</t>
    </r>
    <r>
      <rPr>
        <sz val="10"/>
        <color indexed="48"/>
        <rFont val="Lucida Casual"/>
        <family val="4"/>
      </rPr>
      <t>BSERVACIONES</t>
    </r>
  </si>
  <si>
    <r>
      <t>F</t>
    </r>
    <r>
      <rPr>
        <sz val="10"/>
        <color indexed="48"/>
        <rFont val="Lucida Casual"/>
        <family val="4"/>
      </rPr>
      <t>ECHA</t>
    </r>
  </si>
  <si>
    <r>
      <t xml:space="preserve">        F</t>
    </r>
    <r>
      <rPr>
        <sz val="10"/>
        <color indexed="48"/>
        <rFont val="Lucida Casual"/>
        <family val="4"/>
      </rPr>
      <t>IRMA</t>
    </r>
  </si>
  <si>
    <r>
      <t>R</t>
    </r>
    <r>
      <rPr>
        <sz val="10"/>
        <color indexed="48"/>
        <rFont val="Lucida Casual"/>
        <family val="4"/>
      </rPr>
      <t>ESPONSABLE</t>
    </r>
  </si>
  <si>
    <r>
      <t>C</t>
    </r>
    <r>
      <rPr>
        <sz val="10"/>
        <color indexed="48"/>
        <rFont val="Lucida Casual"/>
        <family val="4"/>
      </rPr>
      <t>ARGO</t>
    </r>
  </si>
  <si>
    <t>CAEP</t>
  </si>
  <si>
    <r>
      <t>P</t>
    </r>
    <r>
      <rPr>
        <sz val="10"/>
        <color indexed="48"/>
        <rFont val="Lucida Casual"/>
        <family val="4"/>
      </rPr>
      <t xml:space="preserve">ARÁMETROS PARA  LA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>VALUACIÓN</t>
    </r>
  </si>
  <si>
    <t>RPC MANO DE OBRA CALIFICADA</t>
  </si>
  <si>
    <t>RPC MANO DE OBRA SEMICALIFICADA</t>
  </si>
  <si>
    <t>RPC MANO DE OBRA NO CALIFICADA URBANA</t>
  </si>
  <si>
    <t>RPC MANO DE OBRA NO CALIFICADA RURAL</t>
  </si>
  <si>
    <t>Mano de Obra Calificada</t>
  </si>
  <si>
    <t>Materiales Locales</t>
  </si>
  <si>
    <t>M de O no Calificada Rural</t>
  </si>
  <si>
    <t>INTERÉS O TASA DE DESCUENTO PRIVADA</t>
  </si>
  <si>
    <t>Nuevo Valor %</t>
  </si>
  <si>
    <t>VACS</t>
  </si>
  <si>
    <t>VACP</t>
  </si>
  <si>
    <t>Bienes Transables</t>
  </si>
  <si>
    <t>Mano de Obra Semicalificada</t>
  </si>
  <si>
    <t>M de O no Calificada Urbana</t>
  </si>
  <si>
    <t>Impacto Ambiental</t>
  </si>
  <si>
    <t>Costo de Estudios de Impacto</t>
  </si>
  <si>
    <t>Costo del Manejo del Impacto</t>
  </si>
  <si>
    <r>
      <t>I</t>
    </r>
    <r>
      <rPr>
        <sz val="12"/>
        <color indexed="12"/>
        <rFont val="Lucida Casual"/>
        <family val="4"/>
      </rPr>
      <t xml:space="preserve">NVERSIÓN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STIMADA Y </t>
    </r>
    <r>
      <rPr>
        <sz val="14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INANCIAMIENTO</t>
    </r>
  </si>
  <si>
    <t>Detalle</t>
  </si>
  <si>
    <t>Donación</t>
  </si>
  <si>
    <t>Terreno</t>
  </si>
  <si>
    <t>Edificaciones</t>
  </si>
  <si>
    <t>Equipamiento</t>
  </si>
  <si>
    <t>Suministros</t>
  </si>
  <si>
    <t>Supervisión</t>
  </si>
  <si>
    <t>Gastos Generales e Imprevistos</t>
  </si>
  <si>
    <t>IMPACTO AMBIENTAL</t>
  </si>
  <si>
    <t>Ninguno</t>
  </si>
  <si>
    <t>Bajo</t>
  </si>
  <si>
    <t>Medio</t>
  </si>
  <si>
    <t>Alto</t>
  </si>
  <si>
    <t>Tipo de Impacto</t>
  </si>
  <si>
    <t>Categoría del Impacto</t>
  </si>
  <si>
    <t>Transitorio</t>
  </si>
  <si>
    <t>Permanent</t>
  </si>
  <si>
    <t>Bosque</t>
  </si>
  <si>
    <t>Suelo</t>
  </si>
  <si>
    <t>Agua</t>
  </si>
  <si>
    <t>Aire</t>
  </si>
  <si>
    <t>Biodiversidad</t>
  </si>
  <si>
    <t>Participación de los COSTOS de EEIA según Categoría y Monto del</t>
  </si>
  <si>
    <t xml:space="preserve">Participación de los Costos Ambientales por Categoría y Monto en </t>
  </si>
  <si>
    <t>Proyecto dentro de los Costos del Proyecto</t>
  </si>
  <si>
    <t>el Costo Total del Proyecto</t>
  </si>
  <si>
    <t>Costo del Proyecto</t>
  </si>
  <si>
    <t>Categoría del Proyecto</t>
  </si>
  <si>
    <t>millones de $ Bol.</t>
  </si>
  <si>
    <t>&lt; 30</t>
  </si>
  <si>
    <t>30-60</t>
  </si>
  <si>
    <t>60-120</t>
  </si>
  <si>
    <t>&gt;120</t>
  </si>
  <si>
    <t>Nombre Población</t>
  </si>
  <si>
    <t>Uso del suelo</t>
  </si>
  <si>
    <t>Otros Ingresos</t>
  </si>
  <si>
    <t xml:space="preserve">      Total </t>
  </si>
  <si>
    <r>
      <t>I</t>
    </r>
    <r>
      <rPr>
        <sz val="10"/>
        <color indexed="12"/>
        <rFont val="Lucida Casual"/>
        <family val="4"/>
      </rPr>
      <t xml:space="preserve">DENTIFICACIÓN </t>
    </r>
    <r>
      <rPr>
        <sz val="10"/>
        <color indexed="12"/>
        <rFont val="Lucida Casual"/>
        <family val="4"/>
      </rPr>
      <t xml:space="preserve">DE </t>
    </r>
    <r>
      <rPr>
        <sz val="12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 xml:space="preserve">ENEFICIOS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</si>
  <si>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BENEFICIOS POR PRODUCCIÓN</t>
  </si>
  <si>
    <t>Otros Beneficios</t>
  </si>
  <si>
    <r>
      <t>O</t>
    </r>
    <r>
      <rPr>
        <sz val="10"/>
        <color indexed="48"/>
        <rFont val="Lucida Casual"/>
        <family val="4"/>
      </rPr>
      <t xml:space="preserve">BJETIVOS </t>
    </r>
    <r>
      <rPr>
        <sz val="14"/>
        <color indexed="10"/>
        <rFont val="Lucida Casual"/>
        <family val="4"/>
      </rPr>
      <t>G</t>
    </r>
    <r>
      <rPr>
        <sz val="10"/>
        <color indexed="48"/>
        <rFont val="Lucida Casual"/>
        <family val="4"/>
      </rPr>
      <t xml:space="preserve">ENERALES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</si>
  <si>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O</t>
    </r>
    <r>
      <rPr>
        <sz val="10"/>
        <color indexed="48"/>
        <rFont val="Lucida Casual"/>
        <family val="4"/>
      </rPr>
      <t xml:space="preserve">BJETIVOS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 xml:space="preserve">SPECÍFICOS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</si>
  <si>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F</t>
    </r>
    <r>
      <rPr>
        <sz val="10"/>
        <color indexed="12"/>
        <rFont val="Lucida Casual"/>
        <family val="4"/>
      </rPr>
      <t xml:space="preserve">LUJO DE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>ONDOS</t>
    </r>
  </si>
  <si>
    <t>Total Ingresos</t>
  </si>
  <si>
    <t>Total Costos de Operación</t>
  </si>
  <si>
    <t>Depreciación (-)</t>
  </si>
  <si>
    <t>Costos Financieros (Intereses)</t>
  </si>
  <si>
    <t>Impuestos</t>
  </si>
  <si>
    <t>Total Costos de Inversión</t>
  </si>
  <si>
    <t>Depreciación (+)</t>
  </si>
  <si>
    <t>Costos de Impacto Ambiental</t>
  </si>
  <si>
    <t xml:space="preserve">Total Costos </t>
  </si>
  <si>
    <t>Valor de Salvamento</t>
  </si>
  <si>
    <t>Flujo de Fondos Neto</t>
  </si>
  <si>
    <t>TASA SOCIAL DE DESCUENTO</t>
  </si>
  <si>
    <t>Total General</t>
  </si>
  <si>
    <t>T.G.N.</t>
  </si>
  <si>
    <t>Recursos Propios</t>
  </si>
  <si>
    <t>Recursos de Contraval.</t>
  </si>
  <si>
    <t>Crédito Externo</t>
  </si>
  <si>
    <t>Total Finaciam. Externo</t>
  </si>
  <si>
    <t>Monto de la Inversión</t>
  </si>
  <si>
    <t>INVERSIÓN</t>
  </si>
  <si>
    <t>TOTAL COSTOS DE INVERSIÓN</t>
  </si>
  <si>
    <t>OPERACIÓN Y MANTENIMIENTO</t>
  </si>
  <si>
    <t>TOTAL COSTOS DE OPERACIÓN</t>
  </si>
  <si>
    <t>Precio por Tonelada</t>
  </si>
  <si>
    <t>Unidad Monetaria</t>
  </si>
  <si>
    <t>Precios de Productos</t>
  </si>
  <si>
    <t>Costos de Operación</t>
  </si>
  <si>
    <t>PRODUCCIÓN</t>
  </si>
  <si>
    <t>TOTAL COSTOS DE PRODUCCIÓN</t>
  </si>
  <si>
    <t>TOTAL COSTOS</t>
  </si>
  <si>
    <t>FLUJO DE FONDOS NETO</t>
  </si>
  <si>
    <t>VANS</t>
  </si>
  <si>
    <t>Total Costos de Producción</t>
  </si>
  <si>
    <t>VANP</t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</si>
  <si>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6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INANCIEROS</t>
    </r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</si>
  <si>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2"/>
        <color indexed="12"/>
        <rFont val="Lucida Casual"/>
        <family val="4"/>
      </rPr>
      <t>DE</t>
    </r>
    <r>
      <rPr>
        <sz val="16"/>
        <color indexed="10"/>
        <rFont val="Lucida Casual"/>
        <family val="4"/>
      </rPr>
      <t xml:space="preserve"> C</t>
    </r>
    <r>
      <rPr>
        <sz val="12"/>
        <color indexed="12"/>
        <rFont val="Lucida Casual"/>
        <family val="4"/>
      </rPr>
      <t xml:space="preserve">OSTO </t>
    </r>
    <r>
      <rPr>
        <sz val="16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>FICIENCIA</t>
    </r>
  </si>
  <si>
    <r>
      <t>A</t>
    </r>
    <r>
      <rPr>
        <sz val="10"/>
        <color indexed="12"/>
        <rFont val="Lucida Casual"/>
        <family val="4"/>
      </rPr>
      <t>REA</t>
    </r>
    <r>
      <rPr>
        <sz val="14"/>
        <color indexed="10"/>
        <rFont val="Lucida Casual"/>
        <family val="4"/>
      </rPr>
      <t xml:space="preserve"> B</t>
    </r>
    <r>
      <rPr>
        <sz val="10"/>
        <color indexed="12"/>
        <rFont val="Lucida Casual"/>
        <family val="4"/>
      </rPr>
      <t>ENEFICIADA</t>
    </r>
  </si>
  <si>
    <r>
      <t>E</t>
    </r>
    <r>
      <rPr>
        <sz val="10"/>
        <color indexed="12"/>
        <rFont val="Lucida Casual"/>
        <family val="4"/>
      </rPr>
      <t>STIMACIÓN</t>
    </r>
    <r>
      <rPr>
        <sz val="14"/>
        <color indexed="10"/>
        <rFont val="Lucida Casual"/>
        <family val="4"/>
      </rPr>
      <t xml:space="preserve"> P</t>
    </r>
    <r>
      <rPr>
        <sz val="10"/>
        <color indexed="12"/>
        <rFont val="Lucida Casual"/>
        <family val="4"/>
      </rPr>
      <t>RELIMINAR DEL</t>
    </r>
    <r>
      <rPr>
        <sz val="14"/>
        <color indexed="10"/>
        <rFont val="Lucida Casual"/>
        <family val="4"/>
      </rPr>
      <t xml:space="preserve"> I</t>
    </r>
    <r>
      <rPr>
        <sz val="10"/>
        <color indexed="48"/>
        <rFont val="Lucida Casual"/>
        <family val="4"/>
      </rPr>
      <t xml:space="preserve">MPACTO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</t>
    </r>
  </si>
  <si>
    <t>AREA BENEFICIADA</t>
  </si>
  <si>
    <t>COINCIDENCIA DEL PROYECTO CON LA POLITICA DEL PLAN</t>
  </si>
  <si>
    <t>Planes o Programas Departamentales</t>
  </si>
  <si>
    <t>Plan Sectorial (Nacional)</t>
  </si>
  <si>
    <t xml:space="preserve">COMPONENTES DEL PLAN </t>
  </si>
  <si>
    <t>Plan  Local</t>
  </si>
  <si>
    <r>
      <t>O</t>
    </r>
    <r>
      <rPr>
        <sz val="10"/>
        <color indexed="12"/>
        <rFont val="Lucida Casual"/>
        <family val="4"/>
      </rPr>
      <t xml:space="preserve">TROS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 xml:space="preserve">ACTORES QUE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UEDEN </t>
    </r>
    <r>
      <rPr>
        <sz val="14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 xml:space="preserve">FECTAR EL </t>
    </r>
    <r>
      <rPr>
        <sz val="14"/>
        <color indexed="10"/>
        <rFont val="Lucida Casual"/>
        <family val="4"/>
      </rPr>
      <t>D</t>
    </r>
    <r>
      <rPr>
        <sz val="10"/>
        <color indexed="12"/>
        <rFont val="Lucida Casual"/>
        <family val="4"/>
      </rPr>
      <t xml:space="preserve">ESARROLLO DEL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</si>
  <si>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Otros (Especifique)</t>
  </si>
  <si>
    <r>
      <t>E</t>
    </r>
    <r>
      <rPr>
        <sz val="12"/>
        <color indexed="48"/>
        <rFont val="Lucida Casual"/>
        <family val="4"/>
      </rPr>
      <t>VALUACIÓN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OCIOECONÓMICA</t>
    </r>
  </si>
  <si>
    <t>Total Financiam Interno</t>
  </si>
  <si>
    <r>
      <t>N</t>
    </r>
    <r>
      <rPr>
        <sz val="9"/>
        <color indexed="12"/>
        <rFont val="Lucida Casual"/>
        <family val="4"/>
      </rPr>
      <t xml:space="preserve">UMERO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>ÑOS QUE DURA LA</t>
    </r>
    <r>
      <rPr>
        <sz val="11"/>
        <color indexed="10"/>
        <rFont val="Lucida Casual"/>
        <family val="4"/>
      </rPr>
      <t xml:space="preserve"> I</t>
    </r>
    <r>
      <rPr>
        <sz val="9"/>
        <color indexed="12"/>
        <rFont val="Lucida Casual"/>
        <family val="4"/>
      </rPr>
      <t>NVERSIÓN</t>
    </r>
  </si>
  <si>
    <t>Insumos Locales</t>
  </si>
  <si>
    <t>Mano de Obra Semi Calificada</t>
  </si>
  <si>
    <t>Mano de Obra No Calif. Urbana</t>
  </si>
  <si>
    <t>Mano de Obra No Calif. Rural</t>
  </si>
  <si>
    <t>Total Costos Producción</t>
  </si>
  <si>
    <t>LLENE ESTA SECCIÖN ANTES DE COMENZAR A INTRODUCIR INFORMACIÓN EN LA HOJA Y PULSE EL BOTÓN</t>
  </si>
  <si>
    <r>
      <t>A</t>
    </r>
    <r>
      <rPr>
        <sz val="10"/>
        <color indexed="12"/>
        <rFont val="Lucida Casual"/>
        <family val="4"/>
      </rPr>
      <t xml:space="preserve">REA DE </t>
    </r>
    <r>
      <rPr>
        <sz val="14"/>
        <color indexed="10"/>
        <rFont val="Lucida Casual"/>
        <family val="0"/>
      </rPr>
      <t>I</t>
    </r>
    <r>
      <rPr>
        <sz val="10"/>
        <color indexed="12"/>
        <rFont val="Lucida Casual"/>
        <family val="4"/>
      </rPr>
      <t xml:space="preserve">NFLUENCIA DEL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ROYECTO</t>
    </r>
  </si>
  <si>
    <t>Amortización (+)</t>
  </si>
  <si>
    <t>Valor del Producto Marginal</t>
  </si>
  <si>
    <t>Tasa de Crecimiento</t>
  </si>
  <si>
    <t xml:space="preserve">Rendimiento Tm/Ha </t>
  </si>
  <si>
    <t>Porcentaje de Muertes</t>
  </si>
  <si>
    <t>% Pérdidas Post Cosecha</t>
  </si>
  <si>
    <r>
      <t>Superficie Cultivada en Ha.</t>
    </r>
    <r>
      <rPr>
        <u val="single"/>
        <sz val="8"/>
        <color indexed="12"/>
        <rFont val="Arial"/>
        <family val="0"/>
      </rPr>
      <t xml:space="preserve"> </t>
    </r>
  </si>
  <si>
    <t>Especies en Producción</t>
  </si>
  <si>
    <t>Ingresos</t>
  </si>
  <si>
    <t>Cultivos</t>
  </si>
  <si>
    <t>Unidad</t>
  </si>
  <si>
    <t>Cantidad</t>
  </si>
  <si>
    <t>Precio Unitario</t>
  </si>
  <si>
    <r>
      <t>S</t>
    </r>
    <r>
      <rPr>
        <sz val="10"/>
        <color indexed="48"/>
        <rFont val="Arial"/>
        <family val="2"/>
      </rPr>
      <t xml:space="preserve">ITUACION </t>
    </r>
    <r>
      <rPr>
        <sz val="14"/>
        <color indexed="10"/>
        <rFont val="Arial"/>
        <family val="2"/>
      </rPr>
      <t>C</t>
    </r>
    <r>
      <rPr>
        <sz val="10"/>
        <color indexed="48"/>
        <rFont val="Arial"/>
        <family val="2"/>
      </rPr>
      <t xml:space="preserve">ON </t>
    </r>
    <r>
      <rPr>
        <sz val="14"/>
        <color indexed="10"/>
        <rFont val="Arial"/>
        <family val="2"/>
      </rPr>
      <t>P</t>
    </r>
    <r>
      <rPr>
        <sz val="10"/>
        <color indexed="48"/>
        <rFont val="Arial"/>
        <family val="2"/>
      </rPr>
      <t>ROYECTO</t>
    </r>
    <r>
      <rPr>
        <sz val="10"/>
        <rFont val="Arial"/>
        <family val="0"/>
      </rPr>
      <t xml:space="preserve"> - </t>
    </r>
    <r>
      <rPr>
        <sz val="14"/>
        <color indexed="10"/>
        <rFont val="Arial"/>
        <family val="2"/>
      </rPr>
      <t>P</t>
    </r>
    <r>
      <rPr>
        <sz val="10"/>
        <color indexed="48"/>
        <rFont val="Arial"/>
        <family val="2"/>
      </rPr>
      <t xml:space="preserve">RODUCCIÓN </t>
    </r>
    <r>
      <rPr>
        <sz val="14"/>
        <color indexed="10"/>
        <rFont val="Arial"/>
        <family val="2"/>
      </rPr>
      <t>A</t>
    </r>
    <r>
      <rPr>
        <sz val="10"/>
        <color indexed="48"/>
        <rFont val="Arial"/>
        <family val="2"/>
      </rPr>
      <t>GRICOLA</t>
    </r>
  </si>
  <si>
    <t>INGRESO POR VENTAS DE PRODUCTOS</t>
  </si>
  <si>
    <t>Precios de Subproductos</t>
  </si>
  <si>
    <t>COMERCIALIZACIÓN</t>
  </si>
  <si>
    <t>TOTAL COSTOS DE COMERCIALIZ.</t>
  </si>
  <si>
    <t>Total Costos de Comercialización</t>
  </si>
  <si>
    <r>
      <t>S</t>
    </r>
    <r>
      <rPr>
        <sz val="10"/>
        <color indexed="48"/>
        <rFont val="Arial"/>
        <family val="2"/>
      </rPr>
      <t xml:space="preserve">ITUACION </t>
    </r>
    <r>
      <rPr>
        <sz val="14"/>
        <color indexed="10"/>
        <rFont val="Arial"/>
        <family val="2"/>
      </rPr>
      <t>S</t>
    </r>
    <r>
      <rPr>
        <sz val="10"/>
        <color indexed="48"/>
        <rFont val="Arial"/>
        <family val="2"/>
      </rPr>
      <t xml:space="preserve">IN </t>
    </r>
    <r>
      <rPr>
        <sz val="14"/>
        <color indexed="10"/>
        <rFont val="Arial"/>
        <family val="2"/>
      </rPr>
      <t>P</t>
    </r>
    <r>
      <rPr>
        <sz val="10"/>
        <color indexed="48"/>
        <rFont val="Arial"/>
        <family val="2"/>
      </rPr>
      <t>ROYECTO</t>
    </r>
    <r>
      <rPr>
        <sz val="10"/>
        <rFont val="Arial"/>
        <family val="0"/>
      </rPr>
      <t xml:space="preserve"> - </t>
    </r>
    <r>
      <rPr>
        <sz val="14"/>
        <color indexed="10"/>
        <rFont val="Arial"/>
        <family val="2"/>
      </rPr>
      <t>P</t>
    </r>
    <r>
      <rPr>
        <sz val="10"/>
        <color indexed="48"/>
        <rFont val="Arial"/>
        <family val="2"/>
      </rPr>
      <t xml:space="preserve">RODUCCIÓN </t>
    </r>
    <r>
      <rPr>
        <sz val="14"/>
        <color indexed="10"/>
        <rFont val="Arial"/>
        <family val="2"/>
      </rPr>
      <t>A</t>
    </r>
    <r>
      <rPr>
        <sz val="10"/>
        <color indexed="48"/>
        <rFont val="Arial"/>
        <family val="2"/>
      </rPr>
      <t>GRICOLA</t>
    </r>
  </si>
  <si>
    <t>Total Costos Incrementales</t>
  </si>
  <si>
    <r>
      <t>O</t>
    </r>
    <r>
      <rPr>
        <sz val="10"/>
        <color indexed="12"/>
        <rFont val="Arial"/>
        <family val="2"/>
      </rPr>
      <t xml:space="preserve">TROS </t>
    </r>
    <r>
      <rPr>
        <sz val="14"/>
        <color indexed="10"/>
        <rFont val="Arial"/>
        <family val="2"/>
      </rPr>
      <t>I</t>
    </r>
    <r>
      <rPr>
        <sz val="10"/>
        <color indexed="12"/>
        <rFont val="Arial"/>
        <family val="2"/>
      </rPr>
      <t xml:space="preserve">NDICADORES DE </t>
    </r>
    <r>
      <rPr>
        <sz val="14"/>
        <color indexed="10"/>
        <rFont val="Arial"/>
        <family val="2"/>
      </rPr>
      <t>E</t>
    </r>
    <r>
      <rPr>
        <sz val="10"/>
        <color indexed="12"/>
        <rFont val="Arial"/>
        <family val="2"/>
      </rPr>
      <t>STADO</t>
    </r>
  </si>
  <si>
    <t>Si desea añadir otro indicador presione este botón</t>
  </si>
  <si>
    <t>Total Prod. Incremental</t>
  </si>
  <si>
    <t>Porcentaje de Pérdidas</t>
  </si>
  <si>
    <t>Período de Crianza o Engorde (Años)</t>
  </si>
  <si>
    <t>TIRP</t>
  </si>
  <si>
    <t>TIRS</t>
  </si>
  <si>
    <t>% de Cambio</t>
  </si>
  <si>
    <r>
      <t>M</t>
    </r>
    <r>
      <rPr>
        <sz val="12"/>
        <color indexed="48"/>
        <rFont val="Lucida Casual"/>
        <family val="0"/>
      </rPr>
      <t>ts</t>
    </r>
    <r>
      <rPr>
        <vertAlign val="superscript"/>
        <sz val="12"/>
        <color indexed="48"/>
        <rFont val="Lucida Casual"/>
        <family val="0"/>
      </rPr>
      <t>2</t>
    </r>
    <r>
      <rPr>
        <sz val="14"/>
        <color indexed="10"/>
        <rFont val="Lucida Casual"/>
        <family val="0"/>
      </rPr>
      <t xml:space="preserve">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ONSTRUIDOS</t>
    </r>
  </si>
  <si>
    <r>
      <t>P</t>
    </r>
    <r>
      <rPr>
        <sz val="10"/>
        <color indexed="12"/>
        <rFont val="Lucida Casual"/>
        <family val="4"/>
      </rPr>
      <t>OBLACIÓN</t>
    </r>
    <r>
      <rPr>
        <sz val="10"/>
        <color indexed="21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B</t>
    </r>
    <r>
      <rPr>
        <sz val="10"/>
        <color indexed="48"/>
        <rFont val="Lucida Casual"/>
        <family val="0"/>
      </rPr>
      <t>ENEFICIADA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</si>
  <si>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ECUARIA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ISCICOLA</t>
    </r>
  </si>
  <si>
    <t>Número de Cabezas o ejemplares</t>
  </si>
  <si>
    <t>Precio por Cabeza o ejemplar</t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</si>
  <si>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S</t>
    </r>
    <r>
      <rPr>
        <sz val="10"/>
        <color indexed="48"/>
        <rFont val="Lucida Casual"/>
        <family val="0"/>
      </rPr>
      <t>UBP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 xml:space="preserve">GRICOLAS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RTESANALES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</si>
  <si>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ECUARIA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ISCICOLA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</si>
  <si>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S</t>
    </r>
    <r>
      <rPr>
        <sz val="10"/>
        <color indexed="48"/>
        <rFont val="Lucida Casual"/>
        <family val="0"/>
      </rPr>
      <t>UBP</t>
    </r>
    <r>
      <rPr>
        <sz val="10"/>
        <color indexed="12"/>
        <rFont val="Lucida Casual"/>
        <family val="4"/>
      </rPr>
      <t xml:space="preserve">RODUCTOS AGRICOLAS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RTESANALES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</si>
  <si>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RODUCCIÓN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GROFORESTAL</t>
    </r>
  </si>
  <si>
    <t>Especies Maderables</t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</si>
  <si>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RODUCCIÓN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GROFORESTAL</t>
    </r>
  </si>
  <si>
    <t>Subproductos Agrícolas o Productos Artesanales</t>
  </si>
  <si>
    <t>Para añadir especies presione este botón</t>
  </si>
  <si>
    <t>Para añadir productos al cuadro presione este botón</t>
  </si>
  <si>
    <t>Para añadir especies al cuadro presione este botón</t>
  </si>
  <si>
    <t>Precios de Especies Maderables</t>
  </si>
  <si>
    <t>Precios de Especies Animales</t>
  </si>
  <si>
    <r>
      <t>Unidad     (Mt</t>
    </r>
    <r>
      <rPr>
        <vertAlign val="superscript"/>
        <sz val="8"/>
        <color indexed="12"/>
        <rFont val="Arial"/>
        <family val="2"/>
      </rPr>
      <t>3</t>
    </r>
    <r>
      <rPr>
        <sz val="8"/>
        <color indexed="12"/>
        <rFont val="Arial"/>
        <family val="0"/>
      </rPr>
      <t>, Pié/Tabla...)</t>
    </r>
  </si>
  <si>
    <t>Porcentaje de Pérdidas o Autoconsumo</t>
  </si>
  <si>
    <t>CAEP / Produción Diferencial</t>
  </si>
  <si>
    <t>CAEP / Población Beneficiada</t>
  </si>
  <si>
    <t>CAEP / Area Beneficiada</t>
  </si>
  <si>
    <t>CAES / Población Beneficiada</t>
  </si>
  <si>
    <t>CAES / Area Beneficiada</t>
  </si>
  <si>
    <t>CAES / Produción Diferencial</t>
  </si>
  <si>
    <t>POBLACIÓN</t>
  </si>
  <si>
    <r>
      <t>I</t>
    </r>
    <r>
      <rPr>
        <sz val="10"/>
        <color indexed="12"/>
        <rFont val="Lucida Casual"/>
        <family val="4"/>
      </rPr>
      <t xml:space="preserve">NGRESOS </t>
    </r>
    <r>
      <rPr>
        <sz val="14"/>
        <color indexed="10"/>
        <rFont val="Lucida Casual"/>
        <family val="0"/>
      </rPr>
      <t>I</t>
    </r>
    <r>
      <rPr>
        <sz val="10"/>
        <color indexed="12"/>
        <rFont val="Lucida Casual"/>
        <family val="4"/>
      </rPr>
      <t>NCREMENTALES DEL</t>
    </r>
    <r>
      <rPr>
        <sz val="10"/>
        <color indexed="48"/>
        <rFont val="Lucida Casual"/>
        <family val="4"/>
      </rPr>
      <t xml:space="preserve">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ROYECTO</t>
    </r>
  </si>
  <si>
    <r>
      <t>C</t>
    </r>
    <r>
      <rPr>
        <sz val="10"/>
        <color indexed="48"/>
        <rFont val="Lucida Casual"/>
        <family val="4"/>
      </rPr>
      <t xml:space="preserve">OSTOS </t>
    </r>
    <r>
      <rPr>
        <sz val="14"/>
        <color indexed="10"/>
        <rFont val="Lucida Casual"/>
        <family val="0"/>
      </rPr>
      <t>I</t>
    </r>
    <r>
      <rPr>
        <sz val="10"/>
        <color indexed="48"/>
        <rFont val="Lucida Casual"/>
        <family val="4"/>
      </rPr>
      <t xml:space="preserve">NCREMENTALES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</si>
  <si>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t>VAIP</t>
  </si>
  <si>
    <t>VAIS</t>
  </si>
  <si>
    <t>B / C</t>
  </si>
  <si>
    <t>Hay Conflictos por el Derecho al Uso del Agua</t>
  </si>
  <si>
    <t>La Comunidad Conoce el Proyecto</t>
  </si>
  <si>
    <t>La Comunidad Asume el Proyecto como Propio</t>
  </si>
  <si>
    <t>El Proyecto Afecta Terrenos Privados</t>
  </si>
  <si>
    <r>
      <t>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GROPECUARIA  (Valores Anuales)</t>
    </r>
  </si>
  <si>
    <t>Impuesto Específico Hidrocarb.</t>
  </si>
  <si>
    <t>TIPO</t>
  </si>
  <si>
    <t>Mejoramiento</t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</si>
  <si>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4"/>
        <color indexed="10"/>
        <rFont val="Lucida Casual"/>
        <family val="0"/>
      </rPr>
      <t>I</t>
    </r>
    <r>
      <rPr>
        <sz val="10"/>
        <color indexed="12"/>
        <rFont val="Lucida Casual"/>
        <family val="4"/>
      </rPr>
      <t>NVERSIÓN</t>
    </r>
  </si>
  <si>
    <t>Azud Derivador</t>
  </si>
  <si>
    <t>Desarenador</t>
  </si>
  <si>
    <t>Canales</t>
  </si>
  <si>
    <t>Canal de Desagüe</t>
  </si>
  <si>
    <t>Canal de Empalme</t>
  </si>
  <si>
    <t>Obras de Arte</t>
  </si>
  <si>
    <t>Atajados</t>
  </si>
  <si>
    <t>Operación y Mantenimiento</t>
  </si>
  <si>
    <t>Dólares</t>
  </si>
  <si>
    <t>ALTIPLANO</t>
  </si>
  <si>
    <t>VALLES</t>
  </si>
  <si>
    <t>LLANOS</t>
  </si>
  <si>
    <t>Max</t>
  </si>
  <si>
    <t>Min</t>
  </si>
  <si>
    <t>RBC Social</t>
  </si>
  <si>
    <t>RBC Privado</t>
  </si>
  <si>
    <r>
      <t>CAEP / Mts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Construidos</t>
    </r>
  </si>
  <si>
    <r>
      <t>CAES / Mts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Construidos</t>
    </r>
  </si>
  <si>
    <r>
      <t>Préstamo(-)</t>
    </r>
    <r>
      <rPr>
        <sz val="8"/>
        <color indexed="10"/>
        <rFont val="Arial"/>
        <family val="2"/>
      </rPr>
      <t>Escribir valores con signo Negativo</t>
    </r>
  </si>
  <si>
    <t>Costo Inv / Hectárea</t>
  </si>
  <si>
    <t>Nuevo</t>
  </si>
  <si>
    <t>Riego</t>
  </si>
  <si>
    <t>Microriego</t>
  </si>
  <si>
    <t>Costo Inv / Familia</t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</si>
  <si>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ROYECTO</t>
    </r>
  </si>
  <si>
    <r>
      <t>R</t>
    </r>
    <r>
      <rPr>
        <sz val="10"/>
        <color indexed="12"/>
        <rFont val="Lucida Casual"/>
        <family val="4"/>
      </rPr>
      <t>EGIÓN</t>
    </r>
  </si>
  <si>
    <t>Costo de Inversión / Hectárea</t>
  </si>
  <si>
    <t>Costo de Inversión / Familia</t>
  </si>
  <si>
    <t>AREA INCREMENTAL (Hectáreas)</t>
  </si>
  <si>
    <t>Promedio de Personas por Familia</t>
  </si>
  <si>
    <t>Total Familias</t>
  </si>
  <si>
    <t>Tipo de Cambio (Bs por Dólar)</t>
  </si>
  <si>
    <t>Superficie a Regar por el Proyecto (Has.)</t>
  </si>
  <si>
    <t>Volumen de Agua Disponible (m3 / día)</t>
  </si>
  <si>
    <t>Superficie Regada Actualmente (Has.)</t>
  </si>
  <si>
    <t>Financiamiento Interno -</t>
  </si>
  <si>
    <r>
      <t>D</t>
    </r>
    <r>
      <rPr>
        <sz val="10"/>
        <color indexed="48"/>
        <rFont val="Lucida Casual"/>
        <family val="4"/>
      </rPr>
      <t>ESCRIPCIÓN</t>
    </r>
  </si>
  <si>
    <r>
      <t>I</t>
    </r>
    <r>
      <rPr>
        <sz val="12"/>
        <color indexed="12"/>
        <rFont val="Lucida Casual"/>
        <family val="4"/>
      </rPr>
      <t>NDICADORES</t>
    </r>
    <r>
      <rPr>
        <sz val="12"/>
        <color indexed="48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>OCIOECONÓMICOS</t>
    </r>
  </si>
  <si>
    <t>Marque la casilla correspondiente si cree que el factor especificado afecta el proyecto</t>
  </si>
  <si>
    <t>Financiamiento Externo</t>
  </si>
  <si>
    <t>Costos Totales de Producción</t>
  </si>
  <si>
    <r>
      <t>A</t>
    </r>
    <r>
      <rPr>
        <sz val="12"/>
        <color indexed="48"/>
        <rFont val="Lucida Casual"/>
        <family val="4"/>
      </rPr>
      <t xml:space="preserve">LTERNATIVA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OLUCIÓN - INGENIERÍA DEL PROYECTO</t>
    </r>
  </si>
  <si>
    <t>Índice de Impacto</t>
  </si>
  <si>
    <r>
      <t>O</t>
    </r>
    <r>
      <rPr>
        <sz val="11"/>
        <color indexed="12"/>
        <rFont val="Lucida Casual"/>
        <family val="4"/>
      </rPr>
      <t>TROS</t>
    </r>
    <r>
      <rPr>
        <sz val="11"/>
        <color indexed="10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I</t>
    </r>
    <r>
      <rPr>
        <sz val="11"/>
        <color indexed="12"/>
        <rFont val="Lucida Casual"/>
        <family val="4"/>
      </rPr>
      <t>NDICADORES</t>
    </r>
    <r>
      <rPr>
        <sz val="11"/>
        <color indexed="48"/>
        <rFont val="Lucida Casual"/>
        <family val="4"/>
      </rPr>
      <t xml:space="preserve"> </t>
    </r>
    <r>
      <rPr>
        <sz val="16"/>
        <color indexed="10"/>
        <rFont val="Lucida Casual"/>
        <family val="0"/>
      </rPr>
      <t>E</t>
    </r>
    <r>
      <rPr>
        <sz val="11"/>
        <color indexed="12"/>
        <rFont val="Lucida Casual"/>
        <family val="4"/>
      </rPr>
      <t xml:space="preserve">STANDAR </t>
    </r>
    <r>
      <rPr>
        <sz val="12"/>
        <color indexed="12"/>
        <rFont val="Lucida Casual"/>
        <family val="4"/>
      </rPr>
      <t>P</t>
    </r>
    <r>
      <rPr>
        <sz val="11"/>
        <color indexed="12"/>
        <rFont val="Lucida Casual"/>
        <family val="4"/>
      </rPr>
      <t xml:space="preserve">ARA </t>
    </r>
    <r>
      <rPr>
        <sz val="16"/>
        <color indexed="10"/>
        <rFont val="Lucida Casual"/>
        <family val="0"/>
      </rPr>
      <t>P</t>
    </r>
    <r>
      <rPr>
        <sz val="11"/>
        <color indexed="12"/>
        <rFont val="Lucida Casual"/>
        <family val="4"/>
      </rPr>
      <t xml:space="preserve">ROYECTOS </t>
    </r>
    <r>
      <rPr>
        <sz val="16"/>
        <color indexed="10"/>
        <rFont val="Lucida Casual"/>
        <family val="0"/>
      </rPr>
      <t>S</t>
    </r>
    <r>
      <rPr>
        <sz val="11"/>
        <color indexed="12"/>
        <rFont val="Lucida Casual"/>
        <family val="4"/>
      </rPr>
      <t>IMILARES</t>
    </r>
  </si>
</sst>
</file>

<file path=xl/styles.xml><?xml version="1.0" encoding="utf-8"?>
<styleSheet xmlns="http://schemas.openxmlformats.org/spreadsheetml/2006/main">
  <numFmts count="39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* #,##0_);_(* \(#,##0\);_(* &quot;-&quot;_);_(@_)"/>
    <numFmt numFmtId="192" formatCode="_(&quot;C$&quot;* #,##0.00_);_(&quot;C$&quot;* \(#,##0.00\);_(&quot;C$&quot;* &quot;-&quot;??_);_(@_)"/>
    <numFmt numFmtId="193" formatCode="_(* #,##0.00_);_(* \(#,##0.00\);_(* &quot;-&quot;??_);_(@_)"/>
    <numFmt numFmtId="194" formatCode="0.0"/>
  </numFmts>
  <fonts count="65">
    <font>
      <sz val="10"/>
      <name val="Arial"/>
      <family val="0"/>
    </font>
    <font>
      <b/>
      <sz val="16"/>
      <name val="Arial"/>
      <family val="2"/>
    </font>
    <font>
      <sz val="13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6"/>
      <color indexed="10"/>
      <name val="Lucida Casual"/>
      <family val="4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14"/>
      <color indexed="12"/>
      <name val="Lucida Casual"/>
      <family val="4"/>
    </font>
    <font>
      <sz val="12"/>
      <color indexed="12"/>
      <name val="Lucida Casual"/>
      <family val="4"/>
    </font>
    <font>
      <b/>
      <sz val="10"/>
      <color indexed="21"/>
      <name val="Lucida Casual"/>
      <family val="4"/>
    </font>
    <font>
      <sz val="10"/>
      <color indexed="21"/>
      <name val="Lucida Casual"/>
      <family val="4"/>
    </font>
    <font>
      <sz val="14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Lucida Casual"/>
      <family val="4"/>
    </font>
    <font>
      <sz val="10"/>
      <color indexed="12"/>
      <name val="Lucida Casual"/>
      <family val="4"/>
    </font>
    <font>
      <sz val="14"/>
      <color indexed="10"/>
      <name val="Lucida Casual"/>
      <family val="4"/>
    </font>
    <font>
      <sz val="12"/>
      <color indexed="48"/>
      <name val="Lucida Casual"/>
      <family val="4"/>
    </font>
    <font>
      <sz val="10"/>
      <name val="Lucida Casual"/>
      <family val="4"/>
    </font>
    <font>
      <sz val="12"/>
      <color indexed="10"/>
      <name val="Lucida Casual"/>
      <family val="4"/>
    </font>
    <font>
      <sz val="14"/>
      <color indexed="48"/>
      <name val="Lucida Casual"/>
      <family val="4"/>
    </font>
    <font>
      <sz val="18"/>
      <color indexed="10"/>
      <name val="Lucida Casual"/>
      <family val="4"/>
    </font>
    <font>
      <sz val="18"/>
      <color indexed="12"/>
      <name val="Lucida Casual"/>
      <family val="4"/>
    </font>
    <font>
      <sz val="10"/>
      <color indexed="10"/>
      <name val="Lucida Casual"/>
      <family val="4"/>
    </font>
    <font>
      <sz val="9"/>
      <color indexed="10"/>
      <name val="Lucida Casual"/>
      <family val="4"/>
    </font>
    <font>
      <sz val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name val="Lucida Casual"/>
      <family val="4"/>
    </font>
    <font>
      <sz val="8"/>
      <color indexed="12"/>
      <name val="Lucida Casual"/>
      <family val="4"/>
    </font>
    <font>
      <sz val="7"/>
      <name val="Lucida Casual"/>
      <family val="4"/>
    </font>
    <font>
      <sz val="7"/>
      <color indexed="12"/>
      <name val="Lucida Casual"/>
      <family val="4"/>
    </font>
    <font>
      <sz val="8"/>
      <color indexed="48"/>
      <name val="Lucida Casual"/>
      <family val="4"/>
    </font>
    <font>
      <sz val="8"/>
      <color indexed="48"/>
      <name val="Arial"/>
      <family val="2"/>
    </font>
    <font>
      <sz val="9"/>
      <color indexed="10"/>
      <name val="Arial"/>
      <family val="2"/>
    </font>
    <font>
      <sz val="8"/>
      <name val="Verdana"/>
      <family val="2"/>
    </font>
    <font>
      <b/>
      <sz val="14"/>
      <color indexed="10"/>
      <name val="Lucida Casual"/>
      <family val="4"/>
    </font>
    <font>
      <b/>
      <sz val="12"/>
      <color indexed="12"/>
      <name val="Lucida Casual"/>
      <family val="4"/>
    </font>
    <font>
      <sz val="9"/>
      <name val="Tahoma"/>
      <family val="0"/>
    </font>
    <font>
      <sz val="10"/>
      <color indexed="42"/>
      <name val="Arial"/>
      <family val="2"/>
    </font>
    <font>
      <sz val="18"/>
      <color indexed="10"/>
      <name val="Arial"/>
      <family val="2"/>
    </font>
    <font>
      <b/>
      <sz val="10"/>
      <color indexed="4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48"/>
      <name val="Lucida Casual"/>
      <family val="0"/>
    </font>
    <font>
      <sz val="10"/>
      <color indexed="48"/>
      <name val="Arial"/>
      <family val="2"/>
    </font>
    <font>
      <u val="single"/>
      <sz val="8"/>
      <color indexed="12"/>
      <name val="Arial"/>
      <family val="0"/>
    </font>
    <font>
      <vertAlign val="superscript"/>
      <sz val="12"/>
      <color indexed="48"/>
      <name val="Lucida Casual"/>
      <family val="0"/>
    </font>
    <font>
      <vertAlign val="superscript"/>
      <sz val="8"/>
      <color indexed="12"/>
      <name val="Arial"/>
      <family val="2"/>
    </font>
    <font>
      <b/>
      <sz val="8"/>
      <name val="Tahoma"/>
      <family val="0"/>
    </font>
    <font>
      <sz val="9"/>
      <color indexed="9"/>
      <name val="Lucida Casual"/>
      <family val="4"/>
    </font>
    <font>
      <sz val="8"/>
      <color indexed="10"/>
      <name val="Lucida Casual"/>
      <family val="4"/>
    </font>
    <font>
      <vertAlign val="superscript"/>
      <sz val="8"/>
      <name val="Arial"/>
      <family val="0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1"/>
      <color indexed="12"/>
      <name val="Lucida Casual"/>
      <family val="4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55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</cellStyleXfs>
  <cellXfs count="4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 applyProtection="1">
      <alignment/>
      <protection hidden="1"/>
    </xf>
    <xf numFmtId="0" fontId="8" fillId="0" borderId="0" xfId="15" applyAlignment="1">
      <alignment/>
    </xf>
    <xf numFmtId="0" fontId="13" fillId="0" borderId="0" xfId="25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17">
      <alignment/>
      <protection/>
    </xf>
    <xf numFmtId="0" fontId="14" fillId="0" borderId="0" xfId="18">
      <alignment/>
      <protection/>
    </xf>
    <xf numFmtId="0" fontId="25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29" fillId="4" borderId="0" xfId="0" applyFont="1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30" fillId="4" borderId="0" xfId="0" applyFont="1" applyFill="1" applyBorder="1" applyAlignment="1">
      <alignment/>
    </xf>
    <xf numFmtId="0" fontId="30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Fill="1" applyBorder="1" applyAlignment="1" applyProtection="1">
      <alignment/>
      <protection locked="0"/>
    </xf>
    <xf numFmtId="0" fontId="30" fillId="4" borderId="9" xfId="0" applyFont="1" applyFill="1" applyBorder="1" applyAlignment="1">
      <alignment/>
    </xf>
    <xf numFmtId="0" fontId="0" fillId="5" borderId="1" xfId="0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left"/>
      <protection/>
    </xf>
    <xf numFmtId="0" fontId="5" fillId="2" borderId="11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 horizontal="left"/>
      <protection/>
    </xf>
    <xf numFmtId="0" fontId="0" fillId="3" borderId="13" xfId="0" applyFill="1" applyBorder="1" applyAlignment="1">
      <alignment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6" fillId="2" borderId="18" xfId="0" applyFont="1" applyFill="1" applyBorder="1" applyAlignment="1" applyProtection="1">
      <alignment/>
      <protection hidden="1" locked="0"/>
    </xf>
    <xf numFmtId="0" fontId="46" fillId="2" borderId="19" xfId="0" applyFont="1" applyFill="1" applyBorder="1" applyAlignment="1" applyProtection="1">
      <alignment wrapText="1"/>
      <protection hidden="1" locked="0"/>
    </xf>
    <xf numFmtId="0" fontId="46" fillId="2" borderId="20" xfId="0" applyFont="1" applyFill="1" applyBorder="1" applyAlignment="1" applyProtection="1">
      <alignment wrapText="1"/>
      <protection hidden="1" locked="0"/>
    </xf>
    <xf numFmtId="0" fontId="46" fillId="2" borderId="0" xfId="0" applyFont="1" applyFill="1" applyBorder="1" applyAlignment="1" applyProtection="1">
      <alignment/>
      <protection hidden="1" locked="0"/>
    </xf>
    <xf numFmtId="0" fontId="46" fillId="2" borderId="21" xfId="0" applyFont="1" applyFill="1" applyBorder="1" applyAlignment="1" applyProtection="1">
      <alignment wrapText="1"/>
      <protection hidden="1" locked="0"/>
    </xf>
    <xf numFmtId="0" fontId="46" fillId="2" borderId="22" xfId="0" applyFont="1" applyFill="1" applyBorder="1" applyAlignment="1" applyProtection="1">
      <alignment wrapText="1"/>
      <protection hidden="1" locked="0"/>
    </xf>
    <xf numFmtId="0" fontId="46" fillId="2" borderId="21" xfId="0" applyFont="1" applyFill="1" applyBorder="1" applyAlignment="1" applyProtection="1">
      <alignment/>
      <protection hidden="1" locked="0"/>
    </xf>
    <xf numFmtId="0" fontId="46" fillId="2" borderId="22" xfId="0" applyFont="1" applyFill="1" applyBorder="1" applyAlignment="1" applyProtection="1">
      <alignment/>
      <protection hidden="1" locked="0"/>
    </xf>
    <xf numFmtId="0" fontId="46" fillId="2" borderId="23" xfId="0" applyFont="1" applyFill="1" applyBorder="1" applyAlignment="1" applyProtection="1">
      <alignment/>
      <protection hidden="1" locked="0"/>
    </xf>
    <xf numFmtId="0" fontId="46" fillId="2" borderId="24" xfId="0" applyFont="1" applyFill="1" applyBorder="1" applyAlignment="1" applyProtection="1">
      <alignment/>
      <protection hidden="1" locked="0"/>
    </xf>
    <xf numFmtId="0" fontId="46" fillId="2" borderId="25" xfId="0" applyFont="1" applyFill="1" applyBorder="1" applyAlignment="1" applyProtection="1">
      <alignment/>
      <protection hidden="1" locked="0"/>
    </xf>
    <xf numFmtId="0" fontId="0" fillId="4" borderId="0" xfId="0" applyFill="1" applyBorder="1" applyAlignment="1">
      <alignment/>
    </xf>
    <xf numFmtId="0" fontId="30" fillId="4" borderId="26" xfId="0" applyFont="1" applyFill="1" applyBorder="1" applyAlignment="1">
      <alignment/>
    </xf>
    <xf numFmtId="0" fontId="30" fillId="4" borderId="27" xfId="0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8" fillId="2" borderId="12" xfId="0" applyFont="1" applyFill="1" applyBorder="1" applyAlignment="1" applyProtection="1">
      <alignment horizontal="left"/>
      <protection hidden="1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0" fontId="0" fillId="5" borderId="1" xfId="0" applyNumberFormat="1" applyFill="1" applyBorder="1" applyAlignment="1" applyProtection="1">
      <alignment/>
      <protection/>
    </xf>
    <xf numFmtId="10" fontId="0" fillId="0" borderId="1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28" xfId="0" applyFont="1" applyFill="1" applyBorder="1" applyAlignment="1" applyProtection="1">
      <alignment horizontal="center" vertical="center" wrapText="1"/>
      <protection/>
    </xf>
    <xf numFmtId="0" fontId="5" fillId="2" borderId="32" xfId="0" applyFont="1" applyFill="1" applyBorder="1" applyAlignment="1" applyProtection="1">
      <alignment horizontal="center"/>
      <protection/>
    </xf>
    <xf numFmtId="0" fontId="5" fillId="2" borderId="33" xfId="0" applyFont="1" applyFill="1" applyBorder="1" applyAlignment="1" applyProtection="1">
      <alignment horizontal="center"/>
      <protection/>
    </xf>
    <xf numFmtId="3" fontId="0" fillId="3" borderId="1" xfId="0" applyNumberFormat="1" applyFill="1" applyBorder="1" applyAlignment="1">
      <alignment/>
    </xf>
    <xf numFmtId="0" fontId="0" fillId="2" borderId="10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2" borderId="34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5" fillId="2" borderId="39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center" vertical="center" wrapText="1"/>
    </xf>
    <xf numFmtId="0" fontId="0" fillId="2" borderId="34" xfId="0" applyFill="1" applyBorder="1" applyAlignment="1" applyProtection="1">
      <alignment horizontal="center"/>
      <protection/>
    </xf>
    <xf numFmtId="0" fontId="49" fillId="2" borderId="41" xfId="0" applyFont="1" applyFill="1" applyBorder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 horizontal="right"/>
      <protection/>
    </xf>
    <xf numFmtId="0" fontId="49" fillId="2" borderId="10" xfId="0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left" vertical="center" wrapText="1"/>
    </xf>
    <xf numFmtId="10" fontId="0" fillId="0" borderId="0" xfId="0" applyNumberFormat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 horizontal="right"/>
      <protection locked="0"/>
    </xf>
    <xf numFmtId="3" fontId="0" fillId="2" borderId="42" xfId="0" applyNumberFormat="1" applyFill="1" applyBorder="1" applyAlignment="1" applyProtection="1">
      <alignment/>
      <protection/>
    </xf>
    <xf numFmtId="3" fontId="0" fillId="2" borderId="43" xfId="0" applyNumberForma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hidden="1"/>
    </xf>
    <xf numFmtId="3" fontId="0" fillId="2" borderId="44" xfId="0" applyNumberForma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4" fontId="0" fillId="3" borderId="1" xfId="0" applyNumberFormat="1" applyFill="1" applyBorder="1" applyAlignment="1">
      <alignment/>
    </xf>
    <xf numFmtId="0" fontId="32" fillId="0" borderId="0" xfId="0" applyFont="1" applyAlignment="1">
      <alignment/>
    </xf>
    <xf numFmtId="0" fontId="51" fillId="0" borderId="0" xfId="0" applyFont="1" applyAlignment="1">
      <alignment/>
    </xf>
    <xf numFmtId="9" fontId="0" fillId="0" borderId="1" xfId="0" applyNumberForma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0" fillId="0" borderId="2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2" fontId="0" fillId="0" borderId="37" xfId="0" applyNumberFormat="1" applyBorder="1" applyAlignment="1" applyProtection="1">
      <alignment horizontal="right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45" xfId="0" applyNumberFormat="1" applyFill="1" applyBorder="1" applyAlignment="1" applyProtection="1">
      <alignment/>
      <protection/>
    </xf>
    <xf numFmtId="2" fontId="0" fillId="0" borderId="17" xfId="0" applyNumberForma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50" fillId="0" borderId="34" xfId="0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/>
    </xf>
    <xf numFmtId="0" fontId="5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36" xfId="0" applyNumberFormat="1" applyBorder="1" applyAlignment="1" applyProtection="1">
      <alignment horizontal="right"/>
      <protection locked="0"/>
    </xf>
    <xf numFmtId="2" fontId="0" fillId="0" borderId="28" xfId="0" applyNumberFormat="1" applyBorder="1" applyAlignment="1" applyProtection="1">
      <alignment horizontal="right"/>
      <protection locked="0"/>
    </xf>
    <xf numFmtId="4" fontId="0" fillId="3" borderId="13" xfId="0" applyNumberFormat="1" applyFill="1" applyBorder="1" applyAlignment="1" applyProtection="1">
      <alignment/>
      <protection/>
    </xf>
    <xf numFmtId="4" fontId="0" fillId="3" borderId="46" xfId="0" applyNumberFormat="1" applyFill="1" applyBorder="1" applyAlignment="1" applyProtection="1">
      <alignment/>
      <protection/>
    </xf>
    <xf numFmtId="4" fontId="0" fillId="3" borderId="43" xfId="0" applyNumberFormat="1" applyFill="1" applyBorder="1" applyAlignment="1" applyProtection="1">
      <alignment/>
      <protection/>
    </xf>
    <xf numFmtId="2" fontId="0" fillId="0" borderId="23" xfId="0" applyNumberFormat="1" applyBorder="1" applyAlignment="1" applyProtection="1">
      <alignment horizontal="right"/>
      <protection locked="0"/>
    </xf>
    <xf numFmtId="2" fontId="0" fillId="0" borderId="31" xfId="0" applyNumberForma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 horizontal="right"/>
      <protection locked="0"/>
    </xf>
    <xf numFmtId="9" fontId="0" fillId="0" borderId="16" xfId="0" applyNumberFormat="1" applyBorder="1" applyAlignment="1" applyProtection="1">
      <alignment horizontal="center" vertical="center"/>
      <protection locked="0"/>
    </xf>
    <xf numFmtId="4" fontId="0" fillId="3" borderId="44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 vertical="center"/>
      <protection locked="0"/>
    </xf>
    <xf numFmtId="4" fontId="0" fillId="3" borderId="47" xfId="0" applyNumberForma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2" xfId="0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7" fillId="0" borderId="34" xfId="0" applyFont="1" applyBorder="1" applyAlignment="1" applyProtection="1">
      <alignment/>
      <protection hidden="1"/>
    </xf>
    <xf numFmtId="0" fontId="0" fillId="2" borderId="48" xfId="0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ill="1" applyBorder="1" applyAlignment="1" applyProtection="1">
      <alignment horizontal="right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/>
    </xf>
    <xf numFmtId="0" fontId="0" fillId="2" borderId="31" xfId="0" applyFont="1" applyFill="1" applyBorder="1" applyAlignment="1" applyProtection="1">
      <alignment horizontal="center" vertical="center" wrapText="1"/>
      <protection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0" fillId="2" borderId="44" xfId="0" applyFont="1" applyFill="1" applyBorder="1" applyAlignment="1" applyProtection="1">
      <alignment horizontal="center" vertical="center" wrapText="1"/>
      <protection/>
    </xf>
    <xf numFmtId="3" fontId="0" fillId="2" borderId="13" xfId="0" applyNumberFormat="1" applyFill="1" applyBorder="1" applyAlignment="1" applyProtection="1">
      <alignment/>
      <protection/>
    </xf>
    <xf numFmtId="3" fontId="0" fillId="2" borderId="28" xfId="0" applyNumberFormat="1" applyFill="1" applyBorder="1" applyAlignment="1" applyProtection="1">
      <alignment/>
      <protection locked="0"/>
    </xf>
    <xf numFmtId="3" fontId="0" fillId="2" borderId="49" xfId="0" applyNumberFormat="1" applyFill="1" applyBorder="1" applyAlignment="1" applyProtection="1">
      <alignment/>
      <protection locked="0"/>
    </xf>
    <xf numFmtId="0" fontId="50" fillId="0" borderId="50" xfId="0" applyFont="1" applyBorder="1" applyAlignment="1" applyProtection="1">
      <alignment vertical="center" wrapText="1"/>
      <protection locked="0"/>
    </xf>
    <xf numFmtId="4" fontId="0" fillId="3" borderId="2" xfId="0" applyNumberFormat="1" applyFill="1" applyBorder="1" applyAlignment="1">
      <alignment/>
    </xf>
    <xf numFmtId="10" fontId="0" fillId="3" borderId="2" xfId="0" applyNumberFormat="1" applyFill="1" applyBorder="1" applyAlignment="1">
      <alignment/>
    </xf>
    <xf numFmtId="4" fontId="0" fillId="6" borderId="2" xfId="0" applyNumberFormat="1" applyFill="1" applyBorder="1" applyAlignment="1">
      <alignment/>
    </xf>
    <xf numFmtId="0" fontId="3" fillId="7" borderId="2" xfId="0" applyFont="1" applyFill="1" applyBorder="1" applyAlignment="1" applyProtection="1">
      <alignment horizontal="center"/>
      <protection/>
    </xf>
    <xf numFmtId="0" fontId="0" fillId="7" borderId="2" xfId="0" applyFill="1" applyBorder="1" applyAlignment="1" applyProtection="1">
      <alignment horizontal="center"/>
      <protection/>
    </xf>
    <xf numFmtId="3" fontId="0" fillId="3" borderId="2" xfId="0" applyNumberForma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8" borderId="2" xfId="0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9" fontId="0" fillId="0" borderId="2" xfId="23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left" vertical="center" wrapText="1"/>
    </xf>
    <xf numFmtId="10" fontId="0" fillId="0" borderId="2" xfId="0" applyNumberFormat="1" applyFill="1" applyBorder="1" applyAlignment="1" applyProtection="1">
      <alignment/>
      <protection locked="0"/>
    </xf>
    <xf numFmtId="0" fontId="0" fillId="2" borderId="2" xfId="0" applyFill="1" applyBorder="1" applyAlignment="1">
      <alignment/>
    </xf>
    <xf numFmtId="1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 vertical="center"/>
    </xf>
    <xf numFmtId="10" fontId="0" fillId="3" borderId="2" xfId="0" applyNumberFormat="1" applyFill="1" applyBorder="1" applyAlignment="1">
      <alignment vertical="center"/>
    </xf>
    <xf numFmtId="0" fontId="58" fillId="4" borderId="51" xfId="0" applyFont="1" applyFill="1" applyBorder="1" applyAlignment="1" applyProtection="1">
      <alignment horizontal="right"/>
      <protection hidden="1"/>
    </xf>
    <xf numFmtId="10" fontId="0" fillId="0" borderId="0" xfId="0" applyNumberFormat="1" applyAlignment="1">
      <alignment/>
    </xf>
    <xf numFmtId="4" fontId="0" fillId="3" borderId="2" xfId="0" applyNumberForma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9" fillId="2" borderId="0" xfId="0" applyFont="1" applyFill="1" applyBorder="1" applyAlignment="1">
      <alignment/>
    </xf>
    <xf numFmtId="10" fontId="7" fillId="0" borderId="0" xfId="0" applyNumberFormat="1" applyFont="1" applyBorder="1" applyAlignment="1" applyProtection="1">
      <alignment vertical="center" wrapText="1"/>
      <protection hidden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31" fillId="2" borderId="29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/>
    </xf>
    <xf numFmtId="0" fontId="31" fillId="9" borderId="2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4" fontId="31" fillId="3" borderId="2" xfId="0" applyNumberFormat="1" applyFont="1" applyFill="1" applyBorder="1" applyAlignment="1">
      <alignment/>
    </xf>
    <xf numFmtId="0" fontId="31" fillId="2" borderId="2" xfId="0" applyFont="1" applyFill="1" applyBorder="1" applyAlignment="1">
      <alignment/>
    </xf>
    <xf numFmtId="9" fontId="31" fillId="0" borderId="2" xfId="0" applyNumberFormat="1" applyFont="1" applyBorder="1" applyAlignment="1" applyProtection="1">
      <alignment/>
      <protection locked="0"/>
    </xf>
    <xf numFmtId="10" fontId="31" fillId="3" borderId="2" xfId="0" applyNumberFormat="1" applyFont="1" applyFill="1" applyBorder="1" applyAlignment="1">
      <alignment/>
    </xf>
    <xf numFmtId="0" fontId="31" fillId="2" borderId="16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7" borderId="28" xfId="0" applyFont="1" applyFill="1" applyBorder="1" applyAlignment="1" applyProtection="1">
      <alignment horizontal="center"/>
      <protection/>
    </xf>
    <xf numFmtId="10" fontId="0" fillId="0" borderId="2" xfId="0" applyNumberFormat="1" applyBorder="1" applyAlignment="1" applyProtection="1">
      <alignment/>
      <protection locked="0"/>
    </xf>
    <xf numFmtId="0" fontId="48" fillId="2" borderId="11" xfId="0" applyFont="1" applyFill="1" applyBorder="1" applyAlignment="1" applyProtection="1">
      <alignment horizontal="left"/>
      <protection/>
    </xf>
    <xf numFmtId="0" fontId="61" fillId="10" borderId="11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2" borderId="2" xfId="0" applyFill="1" applyBorder="1" applyAlignment="1">
      <alignment horizontal="center" vertical="center" wrapText="1"/>
    </xf>
    <xf numFmtId="3" fontId="31" fillId="6" borderId="28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vertical="center"/>
    </xf>
    <xf numFmtId="0" fontId="31" fillId="0" borderId="2" xfId="0" applyFont="1" applyBorder="1" applyAlignment="1">
      <alignment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horizontal="left" vertical="center"/>
    </xf>
    <xf numFmtId="3" fontId="0" fillId="2" borderId="2" xfId="0" applyNumberFormat="1" applyFill="1" applyBorder="1" applyAlignment="1">
      <alignment horizontal="center" vertical="center"/>
    </xf>
    <xf numFmtId="0" fontId="31" fillId="2" borderId="2" xfId="0" applyFont="1" applyFill="1" applyBorder="1" applyAlignment="1" applyProtection="1">
      <alignment horizontal="center" vertical="center" wrapText="1"/>
      <protection/>
    </xf>
    <xf numFmtId="3" fontId="0" fillId="0" borderId="2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2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50" fillId="0" borderId="50" xfId="0" applyFont="1" applyBorder="1" applyAlignment="1" applyProtection="1">
      <alignment horizontal="center" vertical="center" wrapText="1"/>
      <protection locked="0"/>
    </xf>
    <xf numFmtId="0" fontId="50" fillId="0" borderId="34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right" vertical="center"/>
      <protection/>
    </xf>
    <xf numFmtId="0" fontId="31" fillId="2" borderId="36" xfId="0" applyFont="1" applyFill="1" applyBorder="1" applyAlignment="1" applyProtection="1">
      <alignment horizontal="center" vertical="center" wrapText="1"/>
      <protection/>
    </xf>
    <xf numFmtId="0" fontId="0" fillId="2" borderId="41" xfId="0" applyFont="1" applyFill="1" applyBorder="1" applyAlignment="1" applyProtection="1">
      <alignment horizontal="right"/>
      <protection/>
    </xf>
    <xf numFmtId="0" fontId="0" fillId="2" borderId="34" xfId="0" applyFont="1" applyFill="1" applyBorder="1" applyAlignment="1" applyProtection="1">
      <alignment horizontal="right"/>
      <protection/>
    </xf>
    <xf numFmtId="0" fontId="0" fillId="2" borderId="32" xfId="0" applyFill="1" applyBorder="1" applyAlignment="1" applyProtection="1">
      <alignment horizontal="right" vertical="center"/>
      <protection/>
    </xf>
    <xf numFmtId="2" fontId="0" fillId="5" borderId="1" xfId="0" applyNumberFormat="1" applyFill="1" applyBorder="1" applyAlignment="1" applyProtection="1">
      <alignment/>
      <protection/>
    </xf>
    <xf numFmtId="0" fontId="50" fillId="0" borderId="0" xfId="0" applyFont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0" fillId="2" borderId="30" xfId="0" applyNumberFormat="1" applyFill="1" applyBorder="1" applyAlignment="1" applyProtection="1">
      <alignment horizontal="center"/>
      <protection/>
    </xf>
    <xf numFmtId="0" fontId="0" fillId="2" borderId="17" xfId="0" applyNumberFormat="1" applyFill="1" applyBorder="1" applyAlignment="1" applyProtection="1">
      <alignment horizontal="center"/>
      <protection/>
    </xf>
    <xf numFmtId="0" fontId="0" fillId="2" borderId="32" xfId="0" applyFont="1" applyFill="1" applyBorder="1" applyAlignment="1" applyProtection="1">
      <alignment horizontal="right"/>
      <protection/>
    </xf>
    <xf numFmtId="0" fontId="0" fillId="2" borderId="33" xfId="0" applyFont="1" applyFill="1" applyBorder="1" applyAlignment="1" applyProtection="1">
      <alignment horizontal="right"/>
      <protection/>
    </xf>
    <xf numFmtId="0" fontId="0" fillId="2" borderId="52" xfId="0" applyFont="1" applyFill="1" applyBorder="1" applyAlignment="1" applyProtection="1">
      <alignment horizontal="right"/>
      <protection/>
    </xf>
    <xf numFmtId="0" fontId="31" fillId="2" borderId="53" xfId="0" applyFont="1" applyFill="1" applyBorder="1" applyAlignment="1" applyProtection="1">
      <alignment horizontal="center" vertical="center" wrapText="1"/>
      <protection/>
    </xf>
    <xf numFmtId="0" fontId="31" fillId="2" borderId="54" xfId="0" applyFont="1" applyFill="1" applyBorder="1" applyAlignment="1" applyProtection="1">
      <alignment horizontal="center" vertical="center" wrapText="1"/>
      <protection/>
    </xf>
    <xf numFmtId="0" fontId="31" fillId="2" borderId="21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34" fillId="2" borderId="21" xfId="0" applyFont="1" applyFill="1" applyBorder="1" applyAlignment="1" applyProtection="1">
      <alignment horizontal="center" vertical="center" wrapText="1"/>
      <protection/>
    </xf>
    <xf numFmtId="0" fontId="34" fillId="2" borderId="24" xfId="0" applyFont="1" applyFill="1" applyBorder="1" applyAlignment="1" applyProtection="1">
      <alignment horizontal="center" vertical="center" wrapText="1"/>
      <protection/>
    </xf>
    <xf numFmtId="0" fontId="34" fillId="2" borderId="48" xfId="0" applyFont="1" applyFill="1" applyBorder="1" applyAlignment="1" applyProtection="1">
      <alignment horizontal="center" vertical="center" wrapText="1"/>
      <protection/>
    </xf>
    <xf numFmtId="0" fontId="34" fillId="2" borderId="28" xfId="0" applyFont="1" applyFill="1" applyBorder="1" applyAlignment="1" applyProtection="1">
      <alignment horizontal="center" vertical="center" wrapText="1"/>
      <protection/>
    </xf>
    <xf numFmtId="0" fontId="32" fillId="2" borderId="55" xfId="0" applyFont="1" applyFill="1" applyBorder="1" applyAlignment="1" applyProtection="1">
      <alignment horizontal="center" vertical="center" wrapText="1"/>
      <protection/>
    </xf>
    <xf numFmtId="0" fontId="32" fillId="2" borderId="50" xfId="0" applyFont="1" applyFill="1" applyBorder="1" applyAlignment="1" applyProtection="1">
      <alignment horizontal="center" vertical="center" wrapText="1"/>
      <protection/>
    </xf>
    <xf numFmtId="0" fontId="32" fillId="2" borderId="56" xfId="0" applyFont="1" applyFill="1" applyBorder="1" applyAlignment="1" applyProtection="1">
      <alignment horizontal="center" vertical="center" wrapText="1"/>
      <protection/>
    </xf>
    <xf numFmtId="0" fontId="32" fillId="2" borderId="0" xfId="0" applyFont="1" applyFill="1" applyBorder="1" applyAlignment="1" applyProtection="1">
      <alignment horizontal="center" vertical="center" wrapText="1"/>
      <protection/>
    </xf>
    <xf numFmtId="0" fontId="32" fillId="2" borderId="57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0" fillId="2" borderId="58" xfId="0" applyFill="1" applyBorder="1" applyAlignment="1" applyProtection="1">
      <alignment horizontal="center"/>
      <protection/>
    </xf>
    <xf numFmtId="0" fontId="0" fillId="2" borderId="59" xfId="0" applyFill="1" applyBorder="1" applyAlignment="1" applyProtection="1">
      <alignment horizontal="center"/>
      <protection/>
    </xf>
    <xf numFmtId="0" fontId="0" fillId="2" borderId="60" xfId="0" applyFill="1" applyBorder="1" applyAlignment="1" applyProtection="1">
      <alignment horizontal="center"/>
      <protection/>
    </xf>
    <xf numFmtId="0" fontId="0" fillId="2" borderId="61" xfId="0" applyFill="1" applyBorder="1" applyAlignment="1" applyProtection="1">
      <alignment horizontal="center" vertical="center" wrapText="1"/>
      <protection/>
    </xf>
    <xf numFmtId="0" fontId="0" fillId="2" borderId="59" xfId="0" applyFill="1" applyBorder="1" applyAlignment="1" applyProtection="1">
      <alignment horizontal="center" vertical="center" wrapText="1"/>
      <protection/>
    </xf>
    <xf numFmtId="0" fontId="0" fillId="2" borderId="60" xfId="0" applyFill="1" applyBorder="1" applyAlignment="1" applyProtection="1">
      <alignment horizontal="center" vertical="center" wrapText="1"/>
      <protection/>
    </xf>
    <xf numFmtId="0" fontId="31" fillId="2" borderId="62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 applyProtection="1">
      <alignment/>
      <protection locked="0"/>
    </xf>
    <xf numFmtId="0" fontId="25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0" fillId="2" borderId="2" xfId="0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16" xfId="0" applyFont="1" applyFill="1" applyBorder="1" applyAlignment="1" applyProtection="1">
      <alignment horizontal="right"/>
      <protection/>
    </xf>
    <xf numFmtId="0" fontId="0" fillId="2" borderId="31" xfId="0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2" borderId="29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47" fillId="2" borderId="29" xfId="0" applyFont="1" applyFill="1" applyBorder="1" applyAlignment="1" applyProtection="1">
      <alignment horizontal="center" vertical="center" wrapText="1"/>
      <protection locked="0"/>
    </xf>
    <xf numFmtId="0" fontId="47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8" fillId="4" borderId="7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9" fillId="4" borderId="7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0" fillId="4" borderId="7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26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left" vertic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/>
    </xf>
    <xf numFmtId="0" fontId="3" fillId="7" borderId="16" xfId="0" applyFont="1" applyFill="1" applyBorder="1" applyAlignment="1" applyProtection="1">
      <alignment horizontal="center" vertical="center"/>
      <protection/>
    </xf>
    <xf numFmtId="0" fontId="5" fillId="7" borderId="2" xfId="0" applyFont="1" applyFill="1" applyBorder="1" applyAlignment="1" applyProtection="1">
      <alignment/>
      <protection/>
    </xf>
    <xf numFmtId="0" fontId="22" fillId="0" borderId="2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34" fillId="2" borderId="29" xfId="0" applyFont="1" applyFill="1" applyBorder="1" applyAlignment="1" applyProtection="1">
      <alignment horizontal="center" vertical="center" wrapText="1"/>
      <protection/>
    </xf>
    <xf numFmtId="0" fontId="31" fillId="2" borderId="63" xfId="0" applyFont="1" applyFill="1" applyBorder="1" applyAlignment="1" applyProtection="1">
      <alignment horizontal="center" vertical="center" wrapText="1"/>
      <protection/>
    </xf>
    <xf numFmtId="0" fontId="31" fillId="2" borderId="13" xfId="0" applyFont="1" applyFill="1" applyBorder="1" applyAlignment="1" applyProtection="1">
      <alignment horizontal="center" vertical="center" wrapText="1"/>
      <protection/>
    </xf>
    <xf numFmtId="0" fontId="31" fillId="2" borderId="64" xfId="0" applyFont="1" applyFill="1" applyBorder="1" applyAlignment="1" applyProtection="1">
      <alignment horizontal="center" vertical="center" wrapText="1"/>
      <protection/>
    </xf>
    <xf numFmtId="0" fontId="31" fillId="2" borderId="37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 horizontal="left" vertic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5" fillId="2" borderId="10" xfId="0" applyFont="1" applyFill="1" applyBorder="1" applyAlignment="1" applyProtection="1">
      <alignment horizontal="right"/>
      <protection/>
    </xf>
    <xf numFmtId="0" fontId="5" fillId="2" borderId="12" xfId="0" applyFont="1" applyFill="1" applyBorder="1" applyAlignment="1" applyProtection="1">
      <alignment horizontal="right"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right"/>
      <protection/>
    </xf>
    <xf numFmtId="0" fontId="5" fillId="2" borderId="10" xfId="0" applyFont="1" applyFill="1" applyBorder="1" applyAlignment="1" applyProtection="1">
      <alignment horizontal="left"/>
      <protection/>
    </xf>
    <xf numFmtId="0" fontId="5" fillId="2" borderId="11" xfId="0" applyFont="1" applyFill="1" applyBorder="1" applyAlignment="1" applyProtection="1">
      <alignment horizontal="left"/>
      <protection/>
    </xf>
    <xf numFmtId="0" fontId="31" fillId="2" borderId="2" xfId="0" applyFont="1" applyFill="1" applyBorder="1" applyAlignment="1" applyProtection="1">
      <alignment horizontal="left"/>
      <protection/>
    </xf>
    <xf numFmtId="0" fontId="0" fillId="2" borderId="55" xfId="0" applyFill="1" applyBorder="1" applyAlignment="1" applyProtection="1">
      <alignment horizontal="center" vertical="center"/>
      <protection/>
    </xf>
    <xf numFmtId="0" fontId="0" fillId="2" borderId="65" xfId="0" applyFill="1" applyBorder="1" applyAlignment="1" applyProtection="1">
      <alignment horizontal="center" vertical="center"/>
      <protection/>
    </xf>
    <xf numFmtId="0" fontId="0" fillId="2" borderId="56" xfId="0" applyFill="1" applyBorder="1" applyAlignment="1" applyProtection="1">
      <alignment horizontal="center" vertical="center"/>
      <protection/>
    </xf>
    <xf numFmtId="0" fontId="0" fillId="2" borderId="66" xfId="0" applyFill="1" applyBorder="1" applyAlignment="1" applyProtection="1">
      <alignment horizontal="center" vertical="center"/>
      <protection/>
    </xf>
    <xf numFmtId="0" fontId="0" fillId="2" borderId="41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67" xfId="0" applyFont="1" applyFill="1" applyBorder="1" applyAlignment="1" applyProtection="1">
      <alignment horizontal="center"/>
      <protection/>
    </xf>
    <xf numFmtId="0" fontId="0" fillId="2" borderId="63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5" fillId="2" borderId="55" xfId="0" applyFont="1" applyFill="1" applyBorder="1" applyAlignment="1" applyProtection="1">
      <alignment horizontal="center" vertical="center" wrapText="1"/>
      <protection/>
    </xf>
    <xf numFmtId="0" fontId="5" fillId="2" borderId="50" xfId="0" applyFont="1" applyFill="1" applyBorder="1" applyAlignment="1" applyProtection="1">
      <alignment horizontal="center" vertical="center" wrapText="1"/>
      <protection/>
    </xf>
    <xf numFmtId="0" fontId="5" fillId="2" borderId="56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2" borderId="68" xfId="0" applyFont="1" applyFill="1" applyBorder="1" applyAlignment="1" applyProtection="1">
      <alignment horizontal="center" vertical="center" wrapText="1"/>
      <protection/>
    </xf>
    <xf numFmtId="0" fontId="0" fillId="2" borderId="57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0" fontId="0" fillId="2" borderId="12" xfId="0" applyFont="1" applyFill="1" applyBorder="1" applyAlignment="1" applyProtection="1">
      <alignment horizontal="left"/>
      <protection/>
    </xf>
    <xf numFmtId="0" fontId="31" fillId="2" borderId="10" xfId="0" applyFont="1" applyFill="1" applyBorder="1" applyAlignment="1" applyProtection="1">
      <alignment horizontal="left"/>
      <protection/>
    </xf>
    <xf numFmtId="0" fontId="31" fillId="2" borderId="12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5" fillId="2" borderId="10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0" fillId="2" borderId="2" xfId="0" applyFill="1" applyBorder="1" applyAlignment="1">
      <alignment horizontal="left"/>
    </xf>
    <xf numFmtId="3" fontId="0" fillId="2" borderId="2" xfId="0" applyNumberFormat="1" applyFill="1" applyBorder="1" applyAlignment="1">
      <alignment horizontal="left" vertical="center"/>
    </xf>
    <xf numFmtId="0" fontId="31" fillId="2" borderId="10" xfId="0" applyFont="1" applyFill="1" applyBorder="1" applyAlignment="1" applyProtection="1">
      <alignment horizontal="left" vertical="center"/>
      <protection/>
    </xf>
    <xf numFmtId="0" fontId="31" fillId="2" borderId="11" xfId="0" applyFont="1" applyFill="1" applyBorder="1" applyAlignment="1" applyProtection="1">
      <alignment horizontal="left" vertical="center"/>
      <protection/>
    </xf>
    <xf numFmtId="0" fontId="31" fillId="2" borderId="12" xfId="0" applyFont="1" applyFill="1" applyBorder="1" applyAlignment="1" applyProtection="1">
      <alignment horizontal="left" vertical="center"/>
      <protection/>
    </xf>
    <xf numFmtId="0" fontId="42" fillId="2" borderId="10" xfId="0" applyFont="1" applyFill="1" applyBorder="1" applyAlignment="1" applyProtection="1">
      <alignment horizontal="left" vertical="center"/>
      <protection/>
    </xf>
    <xf numFmtId="0" fontId="42" fillId="2" borderId="11" xfId="0" applyFont="1" applyFill="1" applyBorder="1" applyAlignment="1" applyProtection="1">
      <alignment horizontal="left" vertical="center"/>
      <protection/>
    </xf>
    <xf numFmtId="0" fontId="42" fillId="2" borderId="12" xfId="0" applyFont="1" applyFill="1" applyBorder="1" applyAlignment="1" applyProtection="1">
      <alignment horizontal="left" vertical="center"/>
      <protection/>
    </xf>
    <xf numFmtId="0" fontId="0" fillId="2" borderId="58" xfId="0" applyFont="1" applyFill="1" applyBorder="1" applyAlignment="1" applyProtection="1">
      <alignment horizontal="center"/>
      <protection/>
    </xf>
    <xf numFmtId="0" fontId="0" fillId="2" borderId="60" xfId="0" applyFont="1" applyFill="1" applyBorder="1" applyAlignment="1" applyProtection="1">
      <alignment horizontal="center"/>
      <protection/>
    </xf>
    <xf numFmtId="0" fontId="5" fillId="2" borderId="32" xfId="0" applyFont="1" applyFill="1" applyBorder="1" applyAlignment="1" applyProtection="1">
      <alignment horizontal="left"/>
      <protection/>
    </xf>
    <xf numFmtId="0" fontId="5" fillId="2" borderId="52" xfId="0" applyFont="1" applyFill="1" applyBorder="1" applyAlignment="1" applyProtection="1">
      <alignment horizontal="left"/>
      <protection/>
    </xf>
    <xf numFmtId="0" fontId="0" fillId="2" borderId="57" xfId="0" applyFont="1" applyFill="1" applyBorder="1" applyAlignment="1" applyProtection="1">
      <alignment horizontal="left" vertical="center" wrapText="1"/>
      <protection/>
    </xf>
    <xf numFmtId="0" fontId="0" fillId="2" borderId="25" xfId="0" applyFont="1" applyFill="1" applyBorder="1" applyAlignment="1" applyProtection="1">
      <alignment horizontal="left" vertical="center" wrapText="1"/>
      <protection/>
    </xf>
    <xf numFmtId="0" fontId="0" fillId="2" borderId="30" xfId="0" applyFont="1" applyFill="1" applyBorder="1" applyAlignment="1" applyProtection="1">
      <alignment horizontal="left" vertical="center" wrapText="1"/>
      <protection/>
    </xf>
    <xf numFmtId="0" fontId="0" fillId="2" borderId="17" xfId="0" applyFont="1" applyFill="1" applyBorder="1" applyAlignment="1" applyProtection="1">
      <alignment horizontal="left" vertical="center" wrapText="1"/>
      <protection/>
    </xf>
    <xf numFmtId="0" fontId="0" fillId="2" borderId="30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/>
    </xf>
    <xf numFmtId="0" fontId="0" fillId="2" borderId="17" xfId="0" applyFill="1" applyBorder="1" applyAlignment="1" applyProtection="1">
      <alignment horizontal="left"/>
      <protection/>
    </xf>
    <xf numFmtId="0" fontId="31" fillId="2" borderId="16" xfId="0" applyFont="1" applyFill="1" applyBorder="1" applyAlignment="1">
      <alignment horizontal="left" vertical="center"/>
    </xf>
    <xf numFmtId="0" fontId="31" fillId="2" borderId="31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left"/>
    </xf>
    <xf numFmtId="0" fontId="31" fillId="2" borderId="31" xfId="0" applyFont="1" applyFill="1" applyBorder="1" applyAlignment="1">
      <alignment horizontal="left"/>
    </xf>
    <xf numFmtId="0" fontId="31" fillId="2" borderId="19" xfId="0" applyFont="1" applyFill="1" applyBorder="1" applyAlignment="1">
      <alignment horizontal="left"/>
    </xf>
    <xf numFmtId="0" fontId="31" fillId="2" borderId="18" xfId="0" applyFont="1" applyFill="1" applyBorder="1" applyAlignment="1">
      <alignment horizontal="left"/>
    </xf>
    <xf numFmtId="0" fontId="31" fillId="11" borderId="20" xfId="0" applyFont="1" applyFill="1" applyBorder="1" applyAlignment="1">
      <alignment horizontal="center" vertical="center" wrapText="1"/>
    </xf>
    <xf numFmtId="0" fontId="31" fillId="11" borderId="25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left" vertical="center"/>
    </xf>
    <xf numFmtId="0" fontId="31" fillId="2" borderId="31" xfId="0" applyFont="1" applyFill="1" applyBorder="1" applyAlignment="1">
      <alignment horizontal="left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/>
    </xf>
    <xf numFmtId="0" fontId="31" fillId="2" borderId="31" xfId="0" applyFont="1" applyFill="1" applyBorder="1" applyAlignment="1">
      <alignment horizontal="center"/>
    </xf>
    <xf numFmtId="0" fontId="31" fillId="2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justify" vertical="center" wrapText="1"/>
    </xf>
    <xf numFmtId="0" fontId="31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55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left"/>
    </xf>
    <xf numFmtId="0" fontId="64" fillId="2" borderId="31" xfId="0" applyFont="1" applyFill="1" applyBorder="1" applyAlignment="1">
      <alignment horizontal="left"/>
    </xf>
    <xf numFmtId="4" fontId="64" fillId="3" borderId="2" xfId="0" applyNumberFormat="1" applyFont="1" applyFill="1" applyBorder="1" applyAlignment="1">
      <alignment/>
    </xf>
  </cellXfs>
  <cellStyles count="12">
    <cellStyle name="Normal" xfId="0"/>
    <cellStyle name="Hyperlink" xfId="15"/>
    <cellStyle name="Followed Hyperlink" xfId="16"/>
    <cellStyle name="Indice 1" xfId="17"/>
    <cellStyle name="Indice 2" xfId="18"/>
    <cellStyle name="Comma" xfId="19"/>
    <cellStyle name="Comma [0]" xfId="20"/>
    <cellStyle name="Currency" xfId="21"/>
    <cellStyle name="Currency [0]" xfId="22"/>
    <cellStyle name="Percent" xfId="23"/>
    <cellStyle name="Subindice 1" xfId="24"/>
    <cellStyle name="Subindice 2" xfId="25"/>
  </cellStyles>
  <dxfs count="1">
    <dxf>
      <font>
        <strike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ALUACI&#211;N SOCIOECON&#211;MICA'!A1" /><Relationship Id="rId2" Type="http://schemas.openxmlformats.org/officeDocument/2006/relationships/hyperlink" Target="#INDICADORES!A1" /><Relationship Id="rId3" Type="http://schemas.openxmlformats.org/officeDocument/2006/relationships/hyperlink" Target="#FINANCIACI&#211;N!A1" /><Relationship Id="rId4" Type="http://schemas.openxmlformats.org/officeDocument/2006/relationships/hyperlink" Target="#PREPARACI&#211;N" /><Relationship Id="rId5" Type="http://schemas.openxmlformats.org/officeDocument/2006/relationships/hyperlink" Target="#'EVALUACI&#211;N PRIVADA'!A1" /><Relationship Id="rId6" Type="http://schemas.openxmlformats.org/officeDocument/2006/relationships/hyperlink" Target="#ALTERNATIVAS" /><Relationship Id="rId7" Type="http://schemas.openxmlformats.org/officeDocument/2006/relationships/hyperlink" Target="#'AN&#193;LISIS DE SENSIBILIDAD'!A1" /><Relationship Id="rId8" Type="http://schemas.openxmlformats.org/officeDocument/2006/relationships/hyperlink" Target="#CONCLUSIONES!A1" /><Relationship Id="rId9" Type="http://schemas.openxmlformats.org/officeDocument/2006/relationships/image" Target="../media/image17.png" /><Relationship Id="rId10" Type="http://schemas.openxmlformats.org/officeDocument/2006/relationships/image" Target="../media/image6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Relationship Id="rId6" Type="http://schemas.openxmlformats.org/officeDocument/2006/relationships/image" Target="../media/image13.emf" /><Relationship Id="rId7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514350</xdr:colOff>
      <xdr:row>33</xdr:row>
      <xdr:rowOff>9525</xdr:rowOff>
    </xdr:to>
    <xdr:sp>
      <xdr:nvSpPr>
        <xdr:cNvPr id="1" name="TextBox 25"/>
        <xdr:cNvSpPr txBox="1">
          <a:spLocks noChangeArrowheads="1"/>
        </xdr:cNvSpPr>
      </xdr:nvSpPr>
      <xdr:spPr>
        <a:xfrm>
          <a:off x="9525" y="0"/>
          <a:ext cx="8124825" cy="53530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FFCC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EPÚBLICA DE</a:t>
          </a:r>
          <a:r>
            <a:rPr lang="en-US" cap="none" sz="1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OLIVIA
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H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ACIENDA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ICEMINISTERIO DE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Y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INANCIAMIENTO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XTERNO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GRICULTURA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ANADERÍA Y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URAL</a:t>
          </a:r>
          <a:r>
            <a:rPr lang="en-US" cap="none" sz="14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IRECCIÓN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ENERAL DE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-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U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NIDAD DE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DEL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ECTOR 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GRICULTURA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676275</xdr:colOff>
      <xdr:row>10</xdr:row>
      <xdr:rowOff>114300</xdr:rowOff>
    </xdr:from>
    <xdr:to>
      <xdr:col>8</xdr:col>
      <xdr:colOff>657225</xdr:colOff>
      <xdr:row>18</xdr:row>
      <xdr:rowOff>66675</xdr:rowOff>
    </xdr:to>
    <xdr:sp>
      <xdr:nvSpPr>
        <xdr:cNvPr id="2" name="TextBox 108"/>
        <xdr:cNvSpPr txBox="1">
          <a:spLocks noChangeArrowheads="1"/>
        </xdr:cNvSpPr>
      </xdr:nvSpPr>
      <xdr:spPr>
        <a:xfrm>
          <a:off x="3724275" y="1733550"/>
          <a:ext cx="30289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REPARACIÓN Y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VALUACIÓN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ROYECTOS DEL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ECTOR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GROPECUARIO 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royectos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iego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352425</xdr:colOff>
      <xdr:row>9</xdr:row>
      <xdr:rowOff>28575</xdr:rowOff>
    </xdr:to>
    <xdr:sp>
      <xdr:nvSpPr>
        <xdr:cNvPr id="3" name="Rectangle 49"/>
        <xdr:cNvSpPr>
          <a:spLocks/>
        </xdr:cNvSpPr>
      </xdr:nvSpPr>
      <xdr:spPr>
        <a:xfrm>
          <a:off x="19050" y="0"/>
          <a:ext cx="7953375" cy="1485900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</xdr:row>
      <xdr:rowOff>57150</xdr:rowOff>
    </xdr:from>
    <xdr:to>
      <xdr:col>3</xdr:col>
      <xdr:colOff>180975</xdr:colOff>
      <xdr:row>18</xdr:row>
      <xdr:rowOff>85725</xdr:rowOff>
    </xdr:to>
    <xdr:grpSp>
      <xdr:nvGrpSpPr>
        <xdr:cNvPr id="4" name="Group 227"/>
        <xdr:cNvGrpSpPr>
          <a:grpSpLocks/>
        </xdr:cNvGrpSpPr>
      </xdr:nvGrpSpPr>
      <xdr:grpSpPr>
        <a:xfrm>
          <a:off x="257175" y="1514475"/>
          <a:ext cx="2209800" cy="1485900"/>
          <a:chOff x="27" y="159"/>
          <a:chExt cx="232" cy="156"/>
        </a:xfrm>
        <a:solidFill>
          <a:srgbClr val="FFFFFF"/>
        </a:solidFill>
      </xdr:grpSpPr>
      <xdr:grpSp>
        <xdr:nvGrpSpPr>
          <xdr:cNvPr id="5" name="Group 196"/>
          <xdr:cNvGrpSpPr>
            <a:grpSpLocks/>
          </xdr:cNvGrpSpPr>
        </xdr:nvGrpSpPr>
        <xdr:grpSpPr>
          <a:xfrm>
            <a:off x="27" y="238"/>
            <a:ext cx="116" cy="38"/>
            <a:chOff x="7" y="211"/>
            <a:chExt cx="116" cy="38"/>
          </a:xfrm>
          <a:solidFill>
            <a:srgbClr val="FFFFFF"/>
          </a:solidFill>
        </xdr:grpSpPr>
        <xdr:sp>
          <xdr:nvSpPr>
            <xdr:cNvPr id="7" name="TextBox 79">
              <a:hlinkClick r:id="rId1"/>
            </xdr:cNvPr>
            <xdr:cNvSpPr txBox="1">
              <a:spLocks noChangeArrowheads="1"/>
            </xdr:cNvSpPr>
          </xdr:nvSpPr>
          <xdr:spPr>
            <a:xfrm>
              <a:off x="7" y="213"/>
              <a:ext cx="114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E</a:t>
              </a:r>
              <a:r>
                <a:rPr lang="en-US" cap="none" sz="7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VALUACIÓN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S</a:t>
              </a:r>
              <a:r>
                <a:rPr lang="en-US" cap="none" sz="7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OCIOECONÓMICA        </a:t>
              </a:r>
            </a:p>
          </xdr:txBody>
        </xdr:sp>
      </xdr:grpSp>
      <xdr:grpSp>
        <xdr:nvGrpSpPr>
          <xdr:cNvPr id="8" name="Group 190"/>
          <xdr:cNvGrpSpPr>
            <a:grpSpLocks/>
          </xdr:cNvGrpSpPr>
        </xdr:nvGrpSpPr>
        <xdr:grpSpPr>
          <a:xfrm>
            <a:off x="145" y="159"/>
            <a:ext cx="114" cy="38"/>
            <a:chOff x="125" y="132"/>
            <a:chExt cx="114" cy="38"/>
          </a:xfrm>
          <a:solidFill>
            <a:srgbClr val="FFFFFF"/>
          </a:solidFill>
        </xdr:grpSpPr>
        <xdr:sp>
          <xdr:nvSpPr>
            <xdr:cNvPr id="10" name="TextBox 47">
              <a:hlinkClick r:id="rId2"/>
            </xdr:cNvPr>
            <xdr:cNvSpPr txBox="1">
              <a:spLocks noChangeArrowheads="1"/>
            </xdr:cNvSpPr>
          </xdr:nvSpPr>
          <xdr:spPr>
            <a:xfrm>
              <a:off x="137" y="142"/>
              <a:ext cx="92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I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NDICADORES</a:t>
              </a:r>
            </a:p>
          </xdr:txBody>
        </xdr:sp>
      </xdr:grpSp>
      <xdr:grpSp>
        <xdr:nvGrpSpPr>
          <xdr:cNvPr id="11" name="Group 189"/>
          <xdr:cNvGrpSpPr>
            <a:grpSpLocks/>
          </xdr:cNvGrpSpPr>
        </xdr:nvGrpSpPr>
        <xdr:grpSpPr>
          <a:xfrm>
            <a:off x="145" y="199"/>
            <a:ext cx="114" cy="38"/>
            <a:chOff x="125" y="172"/>
            <a:chExt cx="114" cy="38"/>
          </a:xfrm>
          <a:solidFill>
            <a:srgbClr val="FFFFFF"/>
          </a:solidFill>
        </xdr:grpSpPr>
        <xdr:sp>
          <xdr:nvSpPr>
            <xdr:cNvPr id="13" name="TextBox 48">
              <a:hlinkClick r:id="rId3"/>
            </xdr:cNvPr>
            <xdr:cNvSpPr txBox="1">
              <a:spLocks noChangeArrowheads="1"/>
            </xdr:cNvSpPr>
          </xdr:nvSpPr>
          <xdr:spPr>
            <a:xfrm>
              <a:off x="137" y="181"/>
              <a:ext cx="93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F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INANCIACIÓN</a:t>
              </a:r>
            </a:p>
          </xdr:txBody>
        </xdr:sp>
      </xdr:grpSp>
      <xdr:grpSp>
        <xdr:nvGrpSpPr>
          <xdr:cNvPr id="14" name="Group 186"/>
          <xdr:cNvGrpSpPr>
            <a:grpSpLocks/>
          </xdr:cNvGrpSpPr>
        </xdr:nvGrpSpPr>
        <xdr:grpSpPr>
          <a:xfrm>
            <a:off x="29" y="159"/>
            <a:ext cx="114" cy="38"/>
            <a:chOff x="9" y="132"/>
            <a:chExt cx="114" cy="38"/>
          </a:xfrm>
          <a:solidFill>
            <a:srgbClr val="FFFFFF"/>
          </a:solidFill>
        </xdr:grpSpPr>
        <xdr:sp>
          <xdr:nvSpPr>
            <xdr:cNvPr id="16" name="TextBox 27">
              <a:hlinkClick r:id="rId4"/>
            </xdr:cNvPr>
            <xdr:cNvSpPr txBox="1">
              <a:spLocks noChangeArrowheads="1"/>
            </xdr:cNvSpPr>
          </xdr:nvSpPr>
          <xdr:spPr>
            <a:xfrm>
              <a:off x="17" y="141"/>
              <a:ext cx="95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REPARACIÓN</a:t>
              </a:r>
            </a:p>
          </xdr:txBody>
        </xdr:sp>
      </xdr:grpSp>
      <xdr:grpSp>
        <xdr:nvGrpSpPr>
          <xdr:cNvPr id="17" name="Group 197"/>
          <xdr:cNvGrpSpPr>
            <a:grpSpLocks/>
          </xdr:cNvGrpSpPr>
        </xdr:nvGrpSpPr>
        <xdr:grpSpPr>
          <a:xfrm>
            <a:off x="29" y="277"/>
            <a:ext cx="114" cy="38"/>
            <a:chOff x="9" y="250"/>
            <a:chExt cx="114" cy="38"/>
          </a:xfrm>
          <a:solidFill>
            <a:srgbClr val="FFFFFF"/>
          </a:solidFill>
        </xdr:grpSpPr>
        <xdr:sp>
          <xdr:nvSpPr>
            <xdr:cNvPr id="19" name="TextBox 30">
              <a:hlinkClick r:id="rId5"/>
            </xdr:cNvPr>
            <xdr:cNvSpPr txBox="1">
              <a:spLocks noChangeArrowheads="1"/>
            </xdr:cNvSpPr>
          </xdr:nvSpPr>
          <xdr:spPr>
            <a:xfrm>
              <a:off x="18" y="250"/>
              <a:ext cx="93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E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VALUACIÓN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RIVADA          </a:t>
              </a:r>
            </a:p>
          </xdr:txBody>
        </xdr:sp>
      </xdr:grpSp>
      <xdr:grpSp>
        <xdr:nvGrpSpPr>
          <xdr:cNvPr id="20" name="Group 195"/>
          <xdr:cNvGrpSpPr>
            <a:grpSpLocks/>
          </xdr:cNvGrpSpPr>
        </xdr:nvGrpSpPr>
        <xdr:grpSpPr>
          <a:xfrm>
            <a:off x="29" y="199"/>
            <a:ext cx="114" cy="38"/>
            <a:chOff x="9" y="172"/>
            <a:chExt cx="114" cy="38"/>
          </a:xfrm>
          <a:solidFill>
            <a:srgbClr val="FFFFFF"/>
          </a:solidFill>
        </xdr:grpSpPr>
        <xdr:sp>
          <xdr:nvSpPr>
            <xdr:cNvPr id="22" name="TextBox 46">
              <a:hlinkClick r:id="rId6"/>
            </xdr:cNvPr>
            <xdr:cNvSpPr txBox="1">
              <a:spLocks noChangeArrowheads="1"/>
            </xdr:cNvSpPr>
          </xdr:nvSpPr>
          <xdr:spPr>
            <a:xfrm>
              <a:off x="19" y="181"/>
              <a:ext cx="9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LTERNATIVAS</a:t>
              </a:r>
            </a:p>
          </xdr:txBody>
        </xdr:sp>
      </xdr:grpSp>
      <xdr:grpSp>
        <xdr:nvGrpSpPr>
          <xdr:cNvPr id="23" name="Group 188"/>
          <xdr:cNvGrpSpPr>
            <a:grpSpLocks/>
          </xdr:cNvGrpSpPr>
        </xdr:nvGrpSpPr>
        <xdr:grpSpPr>
          <a:xfrm>
            <a:off x="145" y="238"/>
            <a:ext cx="114" cy="38"/>
            <a:chOff x="125" y="211"/>
            <a:chExt cx="114" cy="38"/>
          </a:xfrm>
          <a:solidFill>
            <a:srgbClr val="FFFFFF"/>
          </a:solidFill>
        </xdr:grpSpPr>
        <xdr:sp>
          <xdr:nvSpPr>
            <xdr:cNvPr id="25" name="TextBox 37">
              <a:hlinkClick r:id="rId7"/>
            </xdr:cNvPr>
            <xdr:cNvSpPr txBox="1">
              <a:spLocks noChangeArrowheads="1"/>
            </xdr:cNvSpPr>
          </xdr:nvSpPr>
          <xdr:spPr>
            <a:xfrm>
              <a:off x="138" y="213"/>
              <a:ext cx="91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NÁLISIS DE 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S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ENSIBILIDAD</a:t>
              </a:r>
            </a:p>
          </xdr:txBody>
        </xdr:sp>
      </xdr:grpSp>
      <xdr:grpSp>
        <xdr:nvGrpSpPr>
          <xdr:cNvPr id="26" name="Group 210"/>
          <xdr:cNvGrpSpPr>
            <a:grpSpLocks/>
          </xdr:cNvGrpSpPr>
        </xdr:nvGrpSpPr>
        <xdr:grpSpPr>
          <a:xfrm>
            <a:off x="145" y="278"/>
            <a:ext cx="114" cy="36"/>
            <a:chOff x="125" y="251"/>
            <a:chExt cx="114" cy="36"/>
          </a:xfrm>
          <a:solidFill>
            <a:srgbClr val="FFFFFF"/>
          </a:solidFill>
        </xdr:grpSpPr>
        <xdr:sp>
          <xdr:nvSpPr>
            <xdr:cNvPr id="28" name="TextBox 204">
              <a:hlinkClick r:id="rId8"/>
            </xdr:cNvPr>
            <xdr:cNvSpPr txBox="1">
              <a:spLocks noChangeArrowheads="1"/>
            </xdr:cNvSpPr>
          </xdr:nvSpPr>
          <xdr:spPr>
            <a:xfrm>
              <a:off x="134" y="253"/>
              <a:ext cx="100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C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Lucida Casual"/>
                  <a:ea typeface="Lucida Casual"/>
                  <a:cs typeface="Lucida Casual"/>
                </a:rPr>
                <a:t>ONCLUSIONES</a:t>
              </a:r>
            </a:p>
          </xdr:txBody>
        </xdr:sp>
      </xdr:grpSp>
    </xdr:grpSp>
    <xdr:clientData/>
  </xdr:twoCellAnchor>
  <xdr:twoCellAnchor editAs="oneCell">
    <xdr:from>
      <xdr:col>0</xdr:col>
      <xdr:colOff>133350</xdr:colOff>
      <xdr:row>0</xdr:row>
      <xdr:rowOff>114300</xdr:rowOff>
    </xdr:from>
    <xdr:to>
      <xdr:col>1</xdr:col>
      <xdr:colOff>266700</xdr:colOff>
      <xdr:row>5</xdr:row>
      <xdr:rowOff>95250</xdr:rowOff>
    </xdr:to>
    <xdr:pic>
      <xdr:nvPicPr>
        <xdr:cNvPr id="29" name="Picture 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14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19</xdr:row>
      <xdr:rowOff>9525</xdr:rowOff>
    </xdr:from>
    <xdr:to>
      <xdr:col>4</xdr:col>
      <xdr:colOff>485775</xdr:colOff>
      <xdr:row>22</xdr:row>
      <xdr:rowOff>133350</xdr:rowOff>
    </xdr:to>
    <xdr:grpSp>
      <xdr:nvGrpSpPr>
        <xdr:cNvPr id="30" name="Group 226"/>
        <xdr:cNvGrpSpPr>
          <a:grpSpLocks/>
        </xdr:cNvGrpSpPr>
      </xdr:nvGrpSpPr>
      <xdr:grpSpPr>
        <a:xfrm>
          <a:off x="276225" y="3086100"/>
          <a:ext cx="3257550" cy="609600"/>
          <a:chOff x="30" y="331"/>
          <a:chExt cx="342" cy="64"/>
        </a:xfrm>
        <a:solidFill>
          <a:srgbClr val="FFFFFF"/>
        </a:solidFill>
      </xdr:grpSpPr>
      <xdr:grpSp>
        <xdr:nvGrpSpPr>
          <xdr:cNvPr id="31" name="Group 206"/>
          <xdr:cNvGrpSpPr>
            <a:grpSpLocks/>
          </xdr:cNvGrpSpPr>
        </xdr:nvGrpSpPr>
        <xdr:grpSpPr>
          <a:xfrm>
            <a:off x="232" y="331"/>
            <a:ext cx="78" cy="63"/>
            <a:chOff x="124" y="291"/>
            <a:chExt cx="67" cy="39"/>
          </a:xfrm>
          <a:solidFill>
            <a:srgbClr val="FFFFFF"/>
          </a:solidFill>
        </xdr:grpSpPr>
        <xdr:sp>
          <xdr:nvSpPr>
            <xdr:cNvPr id="33" name="TextBox 147"/>
            <xdr:cNvSpPr txBox="1">
              <a:spLocks noChangeArrowheads="1"/>
            </xdr:cNvSpPr>
          </xdr:nvSpPr>
          <xdr:spPr>
            <a:xfrm>
              <a:off x="124" y="292"/>
              <a:ext cx="67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Lucida Casual"/>
                  <a:ea typeface="Lucida Casual"/>
                  <a:cs typeface="Lucida Casual"/>
                </a:rPr>
                <a:t>antalla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C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Lucida Casual"/>
                  <a:ea typeface="Lucida Casual"/>
                  <a:cs typeface="Lucida Casual"/>
                </a:rPr>
                <a:t>ompleta</a:t>
              </a:r>
            </a:p>
          </xdr:txBody>
        </xdr:sp>
      </xdr:grpSp>
      <xdr:grpSp>
        <xdr:nvGrpSpPr>
          <xdr:cNvPr id="34" name="Group 208"/>
          <xdr:cNvGrpSpPr>
            <a:grpSpLocks/>
          </xdr:cNvGrpSpPr>
        </xdr:nvGrpSpPr>
        <xdr:grpSpPr>
          <a:xfrm>
            <a:off x="306" y="331"/>
            <a:ext cx="66" cy="63"/>
            <a:chOff x="184" y="288"/>
            <a:chExt cx="55" cy="39"/>
          </a:xfrm>
          <a:solidFill>
            <a:srgbClr val="FFFFFF"/>
          </a:solidFill>
        </xdr:grpSpPr>
        <xdr:sp>
          <xdr:nvSpPr>
            <xdr:cNvPr id="36" name="TextBox 154"/>
            <xdr:cNvSpPr txBox="1">
              <a:spLocks noChangeArrowheads="1"/>
            </xdr:cNvSpPr>
          </xdr:nvSpPr>
          <xdr:spPr>
            <a:xfrm>
              <a:off x="184" y="291"/>
              <a:ext cx="55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antalla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ormal</a:t>
              </a:r>
            </a:p>
          </xdr:txBody>
        </xdr:sp>
      </xdr:grpSp>
      <xdr:pic>
        <xdr:nvPicPr>
          <xdr:cNvPr id="37" name="CommandButton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30" y="331"/>
            <a:ext cx="66" cy="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CommandButton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7" y="331"/>
            <a:ext cx="70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CommandButton2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168" y="331"/>
            <a:ext cx="70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5</xdr:col>
      <xdr:colOff>695325</xdr:colOff>
      <xdr:row>18</xdr:row>
      <xdr:rowOff>95250</xdr:rowOff>
    </xdr:from>
    <xdr:ext cx="1676400" cy="200025"/>
    <xdr:sp>
      <xdr:nvSpPr>
        <xdr:cNvPr id="40" name="TextBox 228"/>
        <xdr:cNvSpPr txBox="1">
          <a:spLocks noChangeArrowheads="1"/>
        </xdr:cNvSpPr>
      </xdr:nvSpPr>
      <xdr:spPr>
        <a:xfrm>
          <a:off x="4505325" y="3009900"/>
          <a:ext cx="1676400" cy="200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Versión 2.2 - Diciembre 2007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19</xdr:row>
      <xdr:rowOff>0</xdr:rowOff>
    </xdr:from>
    <xdr:ext cx="3162300" cy="1285875"/>
    <xdr:sp fLocksText="0">
      <xdr:nvSpPr>
        <xdr:cNvPr id="1" name="TextBox 12"/>
        <xdr:cNvSpPr txBox="1">
          <a:spLocks noChangeArrowheads="1"/>
        </xdr:cNvSpPr>
      </xdr:nvSpPr>
      <xdr:spPr>
        <a:xfrm>
          <a:off x="57150" y="3857625"/>
          <a:ext cx="3162300" cy="128587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190500</xdr:rowOff>
    </xdr:from>
    <xdr:ext cx="3467100" cy="1295400"/>
    <xdr:sp fLocksText="0">
      <xdr:nvSpPr>
        <xdr:cNvPr id="2" name="TextBox 13"/>
        <xdr:cNvSpPr txBox="1">
          <a:spLocks noChangeArrowheads="1"/>
        </xdr:cNvSpPr>
      </xdr:nvSpPr>
      <xdr:spPr>
        <a:xfrm>
          <a:off x="3476625" y="3848100"/>
          <a:ext cx="3467100" cy="129540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28</xdr:row>
      <xdr:rowOff>9525</xdr:rowOff>
    </xdr:from>
    <xdr:ext cx="6934200" cy="552450"/>
    <xdr:sp fLocksText="0">
      <xdr:nvSpPr>
        <xdr:cNvPr id="3" name="TextBox 18"/>
        <xdr:cNvSpPr txBox="1">
          <a:spLocks noChangeArrowheads="1"/>
        </xdr:cNvSpPr>
      </xdr:nvSpPr>
      <xdr:spPr>
        <a:xfrm>
          <a:off x="57150" y="5543550"/>
          <a:ext cx="69342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</xdr:col>
      <xdr:colOff>0</xdr:colOff>
      <xdr:row>0</xdr:row>
      <xdr:rowOff>28575</xdr:rowOff>
    </xdr:from>
    <xdr:to>
      <xdr:col>11</xdr:col>
      <xdr:colOff>200025</xdr:colOff>
      <xdr:row>2</xdr:row>
      <xdr:rowOff>476250</xdr:rowOff>
    </xdr:to>
    <xdr:grpSp>
      <xdr:nvGrpSpPr>
        <xdr:cNvPr id="4" name="Group 88"/>
        <xdr:cNvGrpSpPr>
          <a:grpSpLocks/>
        </xdr:cNvGrpSpPr>
      </xdr:nvGrpSpPr>
      <xdr:grpSpPr>
        <a:xfrm>
          <a:off x="47625" y="28575"/>
          <a:ext cx="7058025" cy="790575"/>
          <a:chOff x="5" y="3"/>
          <a:chExt cx="740" cy="83"/>
        </a:xfrm>
        <a:solidFill>
          <a:srgbClr val="FFFFFF"/>
        </a:solidFill>
      </xdr:grpSpPr>
      <xdr:sp>
        <xdr:nvSpPr>
          <xdr:cNvPr id="5" name="TextBox 44"/>
          <xdr:cNvSpPr txBox="1">
            <a:spLocks noChangeArrowheads="1"/>
          </xdr:cNvSpPr>
        </xdr:nvSpPr>
        <xdr:spPr>
          <a:xfrm>
            <a:off x="5" y="3"/>
            <a:ext cx="740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DEL SECTOR AGROPECUARIO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 editAs="oneCell">
    <xdr:from>
      <xdr:col>1</xdr:col>
      <xdr:colOff>76200</xdr:colOff>
      <xdr:row>6</xdr:row>
      <xdr:rowOff>38100</xdr:rowOff>
    </xdr:from>
    <xdr:to>
      <xdr:col>10</xdr:col>
      <xdr:colOff>561975</xdr:colOff>
      <xdr:row>7</xdr:row>
      <xdr:rowOff>142875</xdr:rowOff>
    </xdr:to>
    <xdr:pic>
      <xdr:nvPicPr>
        <xdr:cNvPr id="15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33525"/>
          <a:ext cx="6657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33</xdr:row>
      <xdr:rowOff>9525</xdr:rowOff>
    </xdr:from>
    <xdr:ext cx="6934200" cy="504825"/>
    <xdr:sp fLocksText="0">
      <xdr:nvSpPr>
        <xdr:cNvPr id="16" name="TextBox 123"/>
        <xdr:cNvSpPr txBox="1">
          <a:spLocks noChangeArrowheads="1"/>
        </xdr:cNvSpPr>
      </xdr:nvSpPr>
      <xdr:spPr>
        <a:xfrm>
          <a:off x="57150" y="6477000"/>
          <a:ext cx="6934200" cy="50482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159</xdr:row>
      <xdr:rowOff>0</xdr:rowOff>
    </xdr:from>
    <xdr:to>
      <xdr:col>5</xdr:col>
      <xdr:colOff>314325</xdr:colOff>
      <xdr:row>164</xdr:row>
      <xdr:rowOff>0</xdr:rowOff>
    </xdr:to>
    <xdr:sp>
      <xdr:nvSpPr>
        <xdr:cNvPr id="17" name="Rectangle 163"/>
        <xdr:cNvSpPr>
          <a:spLocks/>
        </xdr:cNvSpPr>
      </xdr:nvSpPr>
      <xdr:spPr>
        <a:xfrm>
          <a:off x="2790825" y="29775150"/>
          <a:ext cx="314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85725</xdr:colOff>
      <xdr:row>14</xdr:row>
      <xdr:rowOff>152400</xdr:rowOff>
    </xdr:from>
    <xdr:to>
      <xdr:col>10</xdr:col>
      <xdr:colOff>447675</xdr:colOff>
      <xdr:row>16</xdr:row>
      <xdr:rowOff>38100</xdr:rowOff>
    </xdr:to>
    <xdr:pic>
      <xdr:nvPicPr>
        <xdr:cNvPr id="18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30956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14</xdr:row>
      <xdr:rowOff>171450</xdr:rowOff>
    </xdr:from>
    <xdr:to>
      <xdr:col>6</xdr:col>
      <xdr:colOff>676275</xdr:colOff>
      <xdr:row>16</xdr:row>
      <xdr:rowOff>38100</xdr:rowOff>
    </xdr:to>
    <xdr:pic>
      <xdr:nvPicPr>
        <xdr:cNvPr id="19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311467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0</xdr:rowOff>
    </xdr:from>
    <xdr:to>
      <xdr:col>11</xdr:col>
      <xdr:colOff>47625</xdr:colOff>
      <xdr:row>16</xdr:row>
      <xdr:rowOff>161925</xdr:rowOff>
    </xdr:to>
    <xdr:sp>
      <xdr:nvSpPr>
        <xdr:cNvPr id="20" name="Rectangle 185"/>
        <xdr:cNvSpPr>
          <a:spLocks/>
        </xdr:cNvSpPr>
      </xdr:nvSpPr>
      <xdr:spPr>
        <a:xfrm>
          <a:off x="57150" y="2943225"/>
          <a:ext cx="6896100" cy="523875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638175</xdr:colOff>
      <xdr:row>14</xdr:row>
      <xdr:rowOff>152400</xdr:rowOff>
    </xdr:from>
    <xdr:to>
      <xdr:col>3</xdr:col>
      <xdr:colOff>285750</xdr:colOff>
      <xdr:row>16</xdr:row>
      <xdr:rowOff>19050</xdr:rowOff>
    </xdr:to>
    <xdr:pic>
      <xdr:nvPicPr>
        <xdr:cNvPr id="21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309562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13</xdr:row>
      <xdr:rowOff>28575</xdr:rowOff>
    </xdr:from>
    <xdr:ext cx="6076950" cy="971550"/>
    <xdr:sp fLocksText="0">
      <xdr:nvSpPr>
        <xdr:cNvPr id="1" name="TextBox 14"/>
        <xdr:cNvSpPr txBox="1">
          <a:spLocks noChangeArrowheads="1"/>
        </xdr:cNvSpPr>
      </xdr:nvSpPr>
      <xdr:spPr>
        <a:xfrm>
          <a:off x="38100" y="2714625"/>
          <a:ext cx="607695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9525</xdr:rowOff>
    </xdr:from>
    <xdr:ext cx="6067425" cy="971550"/>
    <xdr:sp fLocksText="0">
      <xdr:nvSpPr>
        <xdr:cNvPr id="2" name="TextBox 15"/>
        <xdr:cNvSpPr txBox="1">
          <a:spLocks noChangeArrowheads="1"/>
        </xdr:cNvSpPr>
      </xdr:nvSpPr>
      <xdr:spPr>
        <a:xfrm>
          <a:off x="47625" y="1333500"/>
          <a:ext cx="6067425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9525</xdr:rowOff>
    </xdr:from>
    <xdr:ext cx="6076950" cy="971550"/>
    <xdr:sp fLocksText="0">
      <xdr:nvSpPr>
        <xdr:cNvPr id="3" name="TextBox 16"/>
        <xdr:cNvSpPr txBox="1">
          <a:spLocks noChangeArrowheads="1"/>
        </xdr:cNvSpPr>
      </xdr:nvSpPr>
      <xdr:spPr>
        <a:xfrm>
          <a:off x="47625" y="4057650"/>
          <a:ext cx="607695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4" name="TextBox 579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5" name="TextBox 583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6" name="TextBox 587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7" name="TextBox 591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8" name="TextBox 614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9" name="TextBox 618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0" name="TextBox 622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1" name="TextBox 626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2" name="TextBox 652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3" name="TextBox 656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4" name="TextBox 660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5" name="TextBox 664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6" name="TextBox 687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7" name="TextBox 691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8" name="TextBox 695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9" name="TextBox 699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0" name="TextBox 435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1" name="TextBox 439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2" name="TextBox 443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3" name="TextBox 447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4" name="TextBox 470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5" name="TextBox 474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6" name="TextBox 478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7" name="TextBox 482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8" name="TextBox 508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9" name="TextBox 512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0" name="TextBox 516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1" name="TextBox 520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2" name="TextBox 543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3" name="TextBox 547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4" name="TextBox 551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5" name="TextBox 555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1</xdr:col>
      <xdr:colOff>9525</xdr:colOff>
      <xdr:row>0</xdr:row>
      <xdr:rowOff>28575</xdr:rowOff>
    </xdr:from>
    <xdr:to>
      <xdr:col>10</xdr:col>
      <xdr:colOff>504825</xdr:colOff>
      <xdr:row>2</xdr:row>
      <xdr:rowOff>476250</xdr:rowOff>
    </xdr:to>
    <xdr:sp>
      <xdr:nvSpPr>
        <xdr:cNvPr id="36" name="TextBox 534"/>
        <xdr:cNvSpPr txBox="1">
          <a:spLocks noChangeArrowheads="1"/>
        </xdr:cNvSpPr>
      </xdr:nvSpPr>
      <xdr:spPr>
        <a:xfrm>
          <a:off x="57150" y="28575"/>
          <a:ext cx="7038975" cy="7905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754600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  <xdr:oneCellAnchor>
    <xdr:from>
      <xdr:col>1</xdr:col>
      <xdr:colOff>19050</xdr:colOff>
      <xdr:row>41</xdr:row>
      <xdr:rowOff>76200</xdr:rowOff>
    </xdr:from>
    <xdr:ext cx="6962775" cy="0"/>
    <xdr:sp>
      <xdr:nvSpPr>
        <xdr:cNvPr id="37" name="Line 561"/>
        <xdr:cNvSpPr>
          <a:spLocks/>
        </xdr:cNvSpPr>
      </xdr:nvSpPr>
      <xdr:spPr>
        <a:xfrm>
          <a:off x="66675" y="7543800"/>
          <a:ext cx="69627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9</xdr:col>
      <xdr:colOff>323850</xdr:colOff>
      <xdr:row>2</xdr:row>
      <xdr:rowOff>476250</xdr:rowOff>
    </xdr:to>
    <xdr:grpSp>
      <xdr:nvGrpSpPr>
        <xdr:cNvPr id="1" name="Group 119"/>
        <xdr:cNvGrpSpPr>
          <a:grpSpLocks/>
        </xdr:cNvGrpSpPr>
      </xdr:nvGrpSpPr>
      <xdr:grpSpPr>
        <a:xfrm>
          <a:off x="57150" y="28575"/>
          <a:ext cx="7010400" cy="790575"/>
          <a:chOff x="6" y="3"/>
          <a:chExt cx="736" cy="83"/>
        </a:xfrm>
        <a:solidFill>
          <a:srgbClr val="FFFFFF"/>
        </a:solidFill>
      </xdr:grpSpPr>
      <xdr:sp>
        <xdr:nvSpPr>
          <xdr:cNvPr id="2" name="TextBox 56"/>
          <xdr:cNvSpPr txBox="1">
            <a:spLocks noChangeArrowheads="1"/>
          </xdr:cNvSpPr>
        </xdr:nvSpPr>
        <xdr:spPr>
          <a:xfrm>
            <a:off x="6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DEL SECTOR AGROPECUARIO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grpSp>
        <xdr:nvGrpSpPr>
          <xdr:cNvPr id="12" name="Group 118"/>
          <xdr:cNvGrpSpPr>
            <a:grpSpLocks/>
          </xdr:cNvGrpSpPr>
        </xdr:nvGrpSpPr>
        <xdr:grpSpPr>
          <a:xfrm>
            <a:off x="365" y="59"/>
            <a:ext cx="90" cy="22"/>
            <a:chOff x="365" y="59"/>
            <a:chExt cx="90" cy="22"/>
          </a:xfrm>
          <a:solidFill>
            <a:srgbClr val="FFFFFF"/>
          </a:solidFill>
        </xdr:grpSpPr>
        <xdr:pic>
          <xdr:nvPicPr>
            <xdr:cNvPr id="13" name="Image1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65" y="59"/>
              <a:ext cx="85" cy="2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117"/>
          <xdr:cNvGrpSpPr>
            <a:grpSpLocks/>
          </xdr:cNvGrpSpPr>
        </xdr:nvGrpSpPr>
        <xdr:grpSpPr>
          <a:xfrm>
            <a:off x="291" y="59"/>
            <a:ext cx="75" cy="23"/>
            <a:chOff x="291" y="59"/>
            <a:chExt cx="75" cy="23"/>
          </a:xfrm>
          <a:solidFill>
            <a:srgbClr val="FFFFFF"/>
          </a:solidFill>
        </xdr:grpSpPr>
        <xdr:pic>
          <xdr:nvPicPr>
            <xdr:cNvPr id="16" name="Image3"/>
            <xdr:cNvPicPr preferRelativeResize="1">
              <a:picLocks noChangeAspect="0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91" y="59"/>
              <a:ext cx="72" cy="2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oneCellAnchor>
    <xdr:from>
      <xdr:col>1</xdr:col>
      <xdr:colOff>28575</xdr:colOff>
      <xdr:row>6</xdr:row>
      <xdr:rowOff>0</xdr:rowOff>
    </xdr:from>
    <xdr:ext cx="5981700" cy="9525"/>
    <xdr:sp>
      <xdr:nvSpPr>
        <xdr:cNvPr id="18" name="Line 83"/>
        <xdr:cNvSpPr>
          <a:spLocks/>
        </xdr:cNvSpPr>
      </xdr:nvSpPr>
      <xdr:spPr>
        <a:xfrm>
          <a:off x="76200" y="1457325"/>
          <a:ext cx="598170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127</xdr:row>
      <xdr:rowOff>76200</xdr:rowOff>
    </xdr:from>
    <xdr:ext cx="5915025" cy="9525"/>
    <xdr:sp>
      <xdr:nvSpPr>
        <xdr:cNvPr id="19" name="Line 84"/>
        <xdr:cNvSpPr>
          <a:spLocks/>
        </xdr:cNvSpPr>
      </xdr:nvSpPr>
      <xdr:spPr>
        <a:xfrm>
          <a:off x="76200" y="21869400"/>
          <a:ext cx="5915025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114300</xdr:colOff>
      <xdr:row>7</xdr:row>
      <xdr:rowOff>9525</xdr:rowOff>
    </xdr:from>
    <xdr:to>
      <xdr:col>2</xdr:col>
      <xdr:colOff>723900</xdr:colOff>
      <xdr:row>7</xdr:row>
      <xdr:rowOff>219075</xdr:rowOff>
    </xdr:to>
    <xdr:pic>
      <xdr:nvPicPr>
        <xdr:cNvPr id="20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800225"/>
          <a:ext cx="60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7</xdr:row>
      <xdr:rowOff>161925</xdr:rowOff>
    </xdr:from>
    <xdr:to>
      <xdr:col>2</xdr:col>
      <xdr:colOff>800100</xdr:colOff>
      <xdr:row>7</xdr:row>
      <xdr:rowOff>381000</xdr:rowOff>
    </xdr:to>
    <xdr:pic>
      <xdr:nvPicPr>
        <xdr:cNvPr id="21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9526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104775</xdr:colOff>
      <xdr:row>7</xdr:row>
      <xdr:rowOff>323850</xdr:rowOff>
    </xdr:from>
    <xdr:to>
      <xdr:col>2</xdr:col>
      <xdr:colOff>962025</xdr:colOff>
      <xdr:row>8</xdr:row>
      <xdr:rowOff>9525</xdr:rowOff>
    </xdr:to>
    <xdr:pic>
      <xdr:nvPicPr>
        <xdr:cNvPr id="22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1145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314325</xdr:rowOff>
    </xdr:from>
    <xdr:to>
      <xdr:col>2</xdr:col>
      <xdr:colOff>1314450</xdr:colOff>
      <xdr:row>7</xdr:row>
      <xdr:rowOff>514350</xdr:rowOff>
    </xdr:to>
    <xdr:pic>
      <xdr:nvPicPr>
        <xdr:cNvPr id="23" name="TextBox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" y="2105025"/>
          <a:ext cx="1038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323850</xdr:rowOff>
    </xdr:from>
    <xdr:to>
      <xdr:col>2</xdr:col>
      <xdr:colOff>257175</xdr:colOff>
      <xdr:row>7</xdr:row>
      <xdr:rowOff>533400</xdr:rowOff>
    </xdr:to>
    <xdr:pic>
      <xdr:nvPicPr>
        <xdr:cNvPr id="24" name="OptionButton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211455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12</xdr:row>
      <xdr:rowOff>47625</xdr:rowOff>
    </xdr:from>
    <xdr:ext cx="6962775" cy="0"/>
    <xdr:sp>
      <xdr:nvSpPr>
        <xdr:cNvPr id="1" name="Line 105"/>
        <xdr:cNvSpPr>
          <a:spLocks/>
        </xdr:cNvSpPr>
      </xdr:nvSpPr>
      <xdr:spPr>
        <a:xfrm>
          <a:off x="19050" y="2628900"/>
          <a:ext cx="69627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135</xdr:row>
      <xdr:rowOff>114300</xdr:rowOff>
    </xdr:from>
    <xdr:ext cx="6962775" cy="0"/>
    <xdr:sp>
      <xdr:nvSpPr>
        <xdr:cNvPr id="2" name="Line 106"/>
        <xdr:cNvSpPr>
          <a:spLocks/>
        </xdr:cNvSpPr>
      </xdr:nvSpPr>
      <xdr:spPr>
        <a:xfrm>
          <a:off x="66675" y="23117175"/>
          <a:ext cx="69627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28575</xdr:rowOff>
    </xdr:from>
    <xdr:to>
      <xdr:col>9</xdr:col>
      <xdr:colOff>352425</xdr:colOff>
      <xdr:row>2</xdr:row>
      <xdr:rowOff>476250</xdr:rowOff>
    </xdr:to>
    <xdr:grpSp>
      <xdr:nvGrpSpPr>
        <xdr:cNvPr id="3" name="Group 146"/>
        <xdr:cNvGrpSpPr>
          <a:grpSpLocks/>
        </xdr:cNvGrpSpPr>
      </xdr:nvGrpSpPr>
      <xdr:grpSpPr>
        <a:xfrm>
          <a:off x="57150" y="28575"/>
          <a:ext cx="7010400" cy="790575"/>
          <a:chOff x="6" y="3"/>
          <a:chExt cx="736" cy="83"/>
        </a:xfrm>
        <a:solidFill>
          <a:srgbClr val="FFFFFF"/>
        </a:solidFill>
      </xdr:grpSpPr>
      <xdr:sp>
        <xdr:nvSpPr>
          <xdr:cNvPr id="4" name="TextBox 80"/>
          <xdr:cNvSpPr txBox="1">
            <a:spLocks noChangeArrowheads="1"/>
          </xdr:cNvSpPr>
        </xdr:nvSpPr>
        <xdr:spPr>
          <a:xfrm>
            <a:off x="6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DEL SECTOR AGROPECUARIO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647700</xdr:colOff>
      <xdr:row>2</xdr:row>
      <xdr:rowOff>476250</xdr:rowOff>
    </xdr:to>
    <xdr:grpSp>
      <xdr:nvGrpSpPr>
        <xdr:cNvPr id="1" name="Group 38"/>
        <xdr:cNvGrpSpPr>
          <a:grpSpLocks/>
        </xdr:cNvGrpSpPr>
      </xdr:nvGrpSpPr>
      <xdr:grpSpPr>
        <a:xfrm>
          <a:off x="57150" y="28575"/>
          <a:ext cx="6896100" cy="790575"/>
          <a:chOff x="6" y="3"/>
          <a:chExt cx="724" cy="83"/>
        </a:xfrm>
        <a:solidFill>
          <a:srgbClr val="FFFFFF"/>
        </a:solidFill>
      </xdr:grpSpPr>
      <xdr:sp>
        <xdr:nvSpPr>
          <xdr:cNvPr id="2" name="TextBox 22"/>
          <xdr:cNvSpPr txBox="1">
            <a:spLocks noChangeArrowheads="1"/>
          </xdr:cNvSpPr>
        </xdr:nvSpPr>
        <xdr:spPr>
          <a:xfrm>
            <a:off x="6" y="3"/>
            <a:ext cx="724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DEL SECTOR AGROPECUARIO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 editAs="absolute">
    <xdr:from>
      <xdr:col>8</xdr:col>
      <xdr:colOff>219075</xdr:colOff>
      <xdr:row>22</xdr:row>
      <xdr:rowOff>76200</xdr:rowOff>
    </xdr:from>
    <xdr:to>
      <xdr:col>9</xdr:col>
      <xdr:colOff>171450</xdr:colOff>
      <xdr:row>37</xdr:row>
      <xdr:rowOff>9525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1719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9</xdr:col>
      <xdr:colOff>161925</xdr:colOff>
      <xdr:row>2</xdr:row>
      <xdr:rowOff>476250</xdr:rowOff>
    </xdr:to>
    <xdr:grpSp>
      <xdr:nvGrpSpPr>
        <xdr:cNvPr id="1" name="Group 34"/>
        <xdr:cNvGrpSpPr>
          <a:grpSpLocks/>
        </xdr:cNvGrpSpPr>
      </xdr:nvGrpSpPr>
      <xdr:grpSpPr>
        <a:xfrm>
          <a:off x="57150" y="28575"/>
          <a:ext cx="7010400" cy="790575"/>
          <a:chOff x="6" y="3"/>
          <a:chExt cx="736" cy="83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6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DEL SECTOR AGROPECUARIO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12</xdr:col>
      <xdr:colOff>295275</xdr:colOff>
      <xdr:row>2</xdr:row>
      <xdr:rowOff>476250</xdr:rowOff>
    </xdr:to>
    <xdr:grpSp>
      <xdr:nvGrpSpPr>
        <xdr:cNvPr id="1" name="Group 53"/>
        <xdr:cNvGrpSpPr>
          <a:grpSpLocks/>
        </xdr:cNvGrpSpPr>
      </xdr:nvGrpSpPr>
      <xdr:grpSpPr>
        <a:xfrm>
          <a:off x="57150" y="28575"/>
          <a:ext cx="7153275" cy="790575"/>
          <a:chOff x="6" y="3"/>
          <a:chExt cx="689" cy="83"/>
        </a:xfrm>
        <a:solidFill>
          <a:srgbClr val="FFFFFF"/>
        </a:solidFill>
      </xdr:grpSpPr>
      <xdr:sp>
        <xdr:nvSpPr>
          <xdr:cNvPr id="2" name="TextBox 29"/>
          <xdr:cNvSpPr txBox="1">
            <a:spLocks noChangeArrowheads="1"/>
          </xdr:cNvSpPr>
        </xdr:nvSpPr>
        <xdr:spPr>
          <a:xfrm>
            <a:off x="6" y="3"/>
            <a:ext cx="689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DEL SECTOR AGROPECUARIO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oneCellAnchor>
    <xdr:from>
      <xdr:col>10</xdr:col>
      <xdr:colOff>47625</xdr:colOff>
      <xdr:row>3</xdr:row>
      <xdr:rowOff>57150</xdr:rowOff>
    </xdr:from>
    <xdr:ext cx="609600" cy="352425"/>
    <xdr:sp macro="[0]!Módulo10.Sensibilidad">
      <xdr:nvSpPr>
        <xdr:cNvPr id="12" name="TextBox 48"/>
        <xdr:cNvSpPr txBox="1">
          <a:spLocks noChangeArrowheads="1"/>
        </xdr:cNvSpPr>
      </xdr:nvSpPr>
      <xdr:spPr>
        <a:xfrm>
          <a:off x="5667375" y="914400"/>
          <a:ext cx="6096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Indices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161925</xdr:colOff>
      <xdr:row>2</xdr:row>
      <xdr:rowOff>476250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7010400" cy="790575"/>
          <a:chOff x="6" y="3"/>
          <a:chExt cx="736" cy="8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6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DEL SECTOR AGROPECUARIO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>
    <xdr:from>
      <xdr:col>1</xdr:col>
      <xdr:colOff>0</xdr:colOff>
      <xdr:row>19</xdr:row>
      <xdr:rowOff>0</xdr:rowOff>
    </xdr:from>
    <xdr:to>
      <xdr:col>5</xdr:col>
      <xdr:colOff>752475</xdr:colOff>
      <xdr:row>20</xdr:row>
      <xdr:rowOff>76200</xdr:rowOff>
    </xdr:to>
    <xdr:sp fLocksText="0">
      <xdr:nvSpPr>
        <xdr:cNvPr id="12" name="TextBox 23"/>
        <xdr:cNvSpPr txBox="1">
          <a:spLocks noChangeArrowheads="1"/>
        </xdr:cNvSpPr>
      </xdr:nvSpPr>
      <xdr:spPr>
        <a:xfrm>
          <a:off x="47625" y="3810000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6</xdr:col>
      <xdr:colOff>0</xdr:colOff>
      <xdr:row>23</xdr:row>
      <xdr:rowOff>76200</xdr:rowOff>
    </xdr:to>
    <xdr:sp fLocksText="0">
      <xdr:nvSpPr>
        <xdr:cNvPr id="13" name="TextBox 24"/>
        <xdr:cNvSpPr txBox="1">
          <a:spLocks noChangeArrowheads="1"/>
        </xdr:cNvSpPr>
      </xdr:nvSpPr>
      <xdr:spPr>
        <a:xfrm>
          <a:off x="57150" y="4362450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4</xdr:col>
      <xdr:colOff>438150</xdr:colOff>
      <xdr:row>13</xdr:row>
      <xdr:rowOff>9525</xdr:rowOff>
    </xdr:to>
    <xdr:grpSp>
      <xdr:nvGrpSpPr>
        <xdr:cNvPr id="14" name="Group 32"/>
        <xdr:cNvGrpSpPr>
          <a:grpSpLocks/>
        </xdr:cNvGrpSpPr>
      </xdr:nvGrpSpPr>
      <xdr:grpSpPr>
        <a:xfrm>
          <a:off x="47625" y="1352550"/>
          <a:ext cx="2724150" cy="1362075"/>
          <a:chOff x="5" y="164"/>
          <a:chExt cx="286" cy="145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16</xdr:row>
      <xdr:rowOff>9525</xdr:rowOff>
    </xdr:from>
    <xdr:to>
      <xdr:col>5</xdr:col>
      <xdr:colOff>752475</xdr:colOff>
      <xdr:row>17</xdr:row>
      <xdr:rowOff>85725</xdr:rowOff>
    </xdr:to>
    <xdr:sp fLocksText="0">
      <xdr:nvSpPr>
        <xdr:cNvPr id="19" name="TextBox 26"/>
        <xdr:cNvSpPr txBox="1">
          <a:spLocks noChangeArrowheads="1"/>
        </xdr:cNvSpPr>
      </xdr:nvSpPr>
      <xdr:spPr>
        <a:xfrm>
          <a:off x="47625" y="3267075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16</xdr:row>
      <xdr:rowOff>9525</xdr:rowOff>
    </xdr:from>
    <xdr:to>
      <xdr:col>9</xdr:col>
      <xdr:colOff>733425</xdr:colOff>
      <xdr:row>23</xdr:row>
      <xdr:rowOff>57150</xdr:rowOff>
    </xdr:to>
    <xdr:sp fLocksText="0">
      <xdr:nvSpPr>
        <xdr:cNvPr id="20" name="TextBox 27"/>
        <xdr:cNvSpPr txBox="1">
          <a:spLocks noChangeArrowheads="1"/>
        </xdr:cNvSpPr>
      </xdr:nvSpPr>
      <xdr:spPr>
        <a:xfrm>
          <a:off x="4391025" y="3267075"/>
          <a:ext cx="2486025" cy="1314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9</xdr:col>
      <xdr:colOff>733425</xdr:colOff>
      <xdr:row>12</xdr:row>
      <xdr:rowOff>142875</xdr:rowOff>
    </xdr:to>
    <xdr:sp fLocksText="0">
      <xdr:nvSpPr>
        <xdr:cNvPr id="21" name="TextBox 29"/>
        <xdr:cNvSpPr txBox="1">
          <a:spLocks noChangeArrowheads="1"/>
        </xdr:cNvSpPr>
      </xdr:nvSpPr>
      <xdr:spPr>
        <a:xfrm>
          <a:off x="3095625" y="1390650"/>
          <a:ext cx="37814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_CD-RW\Carpeta%20compartida\Mis%20documentos\Proyectos%20de%20Transporte%20Caminos%20Vecinale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REPARACION"/>
      <sheetName val="ALTERNATIVAS"/>
      <sheetName val="EVALUACION PRIVADA"/>
      <sheetName val="EVALUACION SOCIOECONOMICA"/>
      <sheetName val="INDICADORES"/>
      <sheetName val="FUENTES DE FINANCIACION"/>
      <sheetName val="ANALISIS DE SENSIBILIDAD"/>
      <sheetName val="CONCLUSIONES Y RECOMENDACIONES"/>
      <sheetName val="Module1"/>
      <sheetName val="Module3"/>
    </sheetNames>
    <sheetDataSet>
      <sheetData sheetId="1">
        <row r="17">
          <cell r="G1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E10:G1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sheetData>
    <row r="10" spans="5:7" ht="12.75">
      <c r="E10" s="7"/>
      <c r="G10" s="7"/>
    </row>
    <row r="19" ht="12.75">
      <c r="E19" s="8"/>
    </row>
  </sheetData>
  <sheetProtection sheet="1" objects="1" scenarios="1"/>
  <printOptions horizontalCentered="1" verticalCentered="1"/>
  <pageMargins left="0.31496062992125984" right="0.75" top="1" bottom="1" header="0" footer="0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AE168"/>
  <sheetViews>
    <sheetView showGridLines="0" showRowColHeaders="0" zoomScaleSheetLayoutView="100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71875" style="0" customWidth="1"/>
    <col min="2" max="23" width="10.28125" style="0" customWidth="1"/>
  </cols>
  <sheetData>
    <row r="1" spans="2:5" ht="13.5" customHeight="1">
      <c r="B1" s="212">
        <f>INDICADORES!E28</f>
        <v>2479</v>
      </c>
      <c r="C1" s="212">
        <f>INDICADORES!F28</f>
        <v>2156</v>
      </c>
      <c r="D1" t="e">
        <f>INDICADORES!#REF!</f>
        <v>#REF!</v>
      </c>
      <c r="E1" t="e">
        <f>INDICADORES!#REF!</f>
        <v>#REF!</v>
      </c>
    </row>
    <row r="2" spans="2:10" ht="13.5" customHeight="1">
      <c r="B2" s="213">
        <f>INDICADORES!E35</f>
        <v>2218</v>
      </c>
      <c r="C2" s="213">
        <f>INDICADORES!F35</f>
        <v>1812</v>
      </c>
      <c r="D2" s="1"/>
      <c r="E2" s="1"/>
      <c r="F2" s="1"/>
      <c r="G2" s="1"/>
      <c r="H2" s="1"/>
      <c r="I2" s="1"/>
      <c r="J2" s="1"/>
    </row>
    <row r="3" spans="2:10" ht="40.5" customHeight="1">
      <c r="B3" s="207" t="e">
        <f>INDICADORES!#REF!</f>
        <v>#REF!</v>
      </c>
      <c r="C3" s="207" t="e">
        <f>INDICADORES!#REF!</f>
        <v>#REF!</v>
      </c>
      <c r="D3" s="2"/>
      <c r="E3" s="2"/>
      <c r="F3" s="2"/>
      <c r="G3" s="2"/>
      <c r="H3" s="2"/>
      <c r="I3" s="2"/>
      <c r="J3" s="2"/>
    </row>
    <row r="4" spans="2:10" ht="21.75" customHeight="1" thickBot="1">
      <c r="B4" s="10" t="s">
        <v>17</v>
      </c>
      <c r="C4" s="2"/>
      <c r="D4" s="2"/>
      <c r="E4" s="2"/>
      <c r="F4" s="2"/>
      <c r="G4" s="104">
        <f>NumeroBase+AñosInversion</f>
        <v>2</v>
      </c>
      <c r="H4" s="2"/>
      <c r="I4" s="2"/>
      <c r="J4" s="2"/>
    </row>
    <row r="5" spans="2:11" ht="14.25" customHeight="1" thickTop="1">
      <c r="B5" s="27"/>
      <c r="C5" s="28"/>
      <c r="D5" s="28"/>
      <c r="E5" s="28"/>
      <c r="F5" s="28"/>
      <c r="G5" s="28"/>
      <c r="H5" s="28"/>
      <c r="I5" s="28"/>
      <c r="J5" s="28"/>
      <c r="K5" s="183"/>
    </row>
    <row r="6" spans="2:11" ht="14.25" customHeight="1">
      <c r="B6" s="299" t="s">
        <v>26</v>
      </c>
      <c r="C6" s="300"/>
      <c r="D6" s="300"/>
      <c r="E6" s="29"/>
      <c r="F6" s="29"/>
      <c r="G6" s="29"/>
      <c r="H6" s="29"/>
      <c r="I6" s="29"/>
      <c r="J6" s="60"/>
      <c r="K6" s="61"/>
    </row>
    <row r="7" spans="2:11" ht="14.25" customHeight="1">
      <c r="B7" s="30"/>
      <c r="C7" s="31"/>
      <c r="D7" s="31"/>
      <c r="E7" s="31"/>
      <c r="F7" s="31"/>
      <c r="G7" s="31"/>
      <c r="H7" s="31"/>
      <c r="I7" s="31"/>
      <c r="J7" s="31"/>
      <c r="K7" s="61"/>
    </row>
    <row r="8" spans="2:11" ht="14.25" customHeight="1">
      <c r="B8" s="30"/>
      <c r="C8" s="31"/>
      <c r="D8" s="31"/>
      <c r="E8" s="31"/>
      <c r="F8" s="31"/>
      <c r="G8" s="31"/>
      <c r="H8" s="31"/>
      <c r="I8" s="31"/>
      <c r="J8" s="31"/>
      <c r="K8" s="61"/>
    </row>
    <row r="9" spans="2:11" ht="14.25" customHeight="1">
      <c r="B9" s="30"/>
      <c r="C9" s="31"/>
      <c r="D9" s="31"/>
      <c r="E9" s="31"/>
      <c r="F9" s="31"/>
      <c r="G9" s="31"/>
      <c r="H9" s="31"/>
      <c r="I9" s="31"/>
      <c r="J9" s="31"/>
      <c r="K9" s="61"/>
    </row>
    <row r="10" spans="2:11" ht="14.25" customHeight="1">
      <c r="B10" s="306" t="s">
        <v>27</v>
      </c>
      <c r="C10" s="307"/>
      <c r="D10" s="307"/>
      <c r="E10" s="307"/>
      <c r="F10" s="166">
        <v>1</v>
      </c>
      <c r="G10" s="31"/>
      <c r="H10" s="32" t="s">
        <v>28</v>
      </c>
      <c r="I10" s="166">
        <f ca="1">YEAR(NOW())</f>
        <v>2008</v>
      </c>
      <c r="J10" s="31"/>
      <c r="K10" s="61"/>
    </row>
    <row r="11" spans="2:11" ht="14.25" customHeight="1">
      <c r="B11" s="306" t="s">
        <v>150</v>
      </c>
      <c r="C11" s="307"/>
      <c r="D11" s="307"/>
      <c r="E11" s="307"/>
      <c r="F11" s="166">
        <v>1</v>
      </c>
      <c r="G11" s="34"/>
      <c r="H11" s="33"/>
      <c r="I11" s="31"/>
      <c r="J11" s="31"/>
      <c r="K11" s="61"/>
    </row>
    <row r="12" spans="2:11" ht="14.25" customHeight="1">
      <c r="B12" s="310" t="s">
        <v>156</v>
      </c>
      <c r="C12" s="311"/>
      <c r="D12" s="311"/>
      <c r="E12" s="311"/>
      <c r="F12" s="311"/>
      <c r="G12" s="311"/>
      <c r="H12" s="311"/>
      <c r="I12" s="311"/>
      <c r="J12" s="311"/>
      <c r="K12" s="312"/>
    </row>
    <row r="13" spans="2:11" ht="14.25" customHeight="1" thickBot="1">
      <c r="B13" s="35"/>
      <c r="C13" s="36"/>
      <c r="D13" s="36"/>
      <c r="E13" s="36"/>
      <c r="F13" s="37"/>
      <c r="G13" s="38"/>
      <c r="H13" s="37"/>
      <c r="I13" s="36"/>
      <c r="J13" s="36"/>
      <c r="K13" s="62"/>
    </row>
    <row r="14" ht="14.25" customHeight="1" thickTop="1"/>
    <row r="15" spans="2:11" ht="14.25" customHeight="1">
      <c r="B15" s="26"/>
      <c r="C15" s="187"/>
      <c r="D15" s="26"/>
      <c r="E15" s="26"/>
      <c r="F15" s="26"/>
      <c r="G15" s="26"/>
      <c r="H15" s="26"/>
      <c r="I15" s="26"/>
      <c r="J15" s="26"/>
      <c r="K15" s="26"/>
    </row>
    <row r="16" spans="2:11" s="227" customFormat="1" ht="14.25" customHeight="1">
      <c r="B16" s="226" t="s">
        <v>252</v>
      </c>
      <c r="C16" s="226"/>
      <c r="D16" s="344" t="s">
        <v>251</v>
      </c>
      <c r="E16" s="344"/>
      <c r="F16" s="344"/>
      <c r="H16" s="344" t="s">
        <v>226</v>
      </c>
      <c r="I16" s="344"/>
      <c r="J16" s="228"/>
      <c r="K16" s="228"/>
    </row>
    <row r="17" spans="2:11" ht="14.2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ht="13.5" customHeight="1"/>
    <row r="19" spans="2:9" ht="15.75" customHeight="1">
      <c r="B19" s="308" t="s">
        <v>15</v>
      </c>
      <c r="C19" s="309"/>
      <c r="D19" s="3"/>
      <c r="E19" s="3"/>
      <c r="G19" s="304" t="s">
        <v>16</v>
      </c>
      <c r="H19" s="305"/>
      <c r="I19" s="305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8">
      <c r="B28" s="11" t="s">
        <v>99</v>
      </c>
    </row>
    <row r="29" ht="13.5" customHeight="1"/>
    <row r="30" ht="13.5" customHeight="1"/>
    <row r="31" ht="13.5" customHeight="1"/>
    <row r="32" ht="13.5" customHeight="1"/>
    <row r="33" ht="19.5" customHeight="1">
      <c r="B33" s="11" t="s">
        <v>100</v>
      </c>
    </row>
    <row r="34" ht="13.5" customHeight="1"/>
    <row r="35" ht="13.5" customHeight="1"/>
    <row r="36" ht="13.5" customHeight="1"/>
    <row r="37" spans="2:13" ht="12.75" hidden="1">
      <c r="B37" s="71" t="s">
        <v>81</v>
      </c>
      <c r="C37" s="71"/>
      <c r="D37" s="71"/>
      <c r="E37" s="71"/>
      <c r="F37" s="71"/>
      <c r="G37" s="72"/>
      <c r="H37" s="71" t="s">
        <v>82</v>
      </c>
      <c r="I37" s="71"/>
      <c r="J37" s="71"/>
      <c r="K37" s="71"/>
      <c r="L37" s="71"/>
      <c r="M37" s="64"/>
    </row>
    <row r="38" spans="2:13" ht="12.75" hidden="1">
      <c r="B38" s="71" t="s">
        <v>83</v>
      </c>
      <c r="C38" s="71"/>
      <c r="D38" s="71"/>
      <c r="E38" s="71"/>
      <c r="F38" s="71"/>
      <c r="G38" s="72"/>
      <c r="H38" s="71" t="s">
        <v>84</v>
      </c>
      <c r="I38" s="71"/>
      <c r="J38" s="71"/>
      <c r="K38" s="71"/>
      <c r="L38" s="71"/>
      <c r="M38" s="64"/>
    </row>
    <row r="39" spans="2:13" ht="12.75" hidden="1">
      <c r="B39" s="73" t="s">
        <v>85</v>
      </c>
      <c r="C39" s="313" t="s">
        <v>86</v>
      </c>
      <c r="D39" s="313"/>
      <c r="E39" s="313"/>
      <c r="F39" s="313"/>
      <c r="G39" s="72"/>
      <c r="H39" s="73" t="s">
        <v>85</v>
      </c>
      <c r="I39" s="313" t="s">
        <v>86</v>
      </c>
      <c r="J39" s="313"/>
      <c r="K39" s="313"/>
      <c r="L39" s="313"/>
      <c r="M39" s="64"/>
    </row>
    <row r="40" spans="2:13" ht="12.75" hidden="1">
      <c r="B40" s="73" t="s">
        <v>87</v>
      </c>
      <c r="C40" s="74">
        <v>1</v>
      </c>
      <c r="D40" s="74">
        <v>2</v>
      </c>
      <c r="E40" s="74">
        <v>3</v>
      </c>
      <c r="F40" s="74">
        <v>4</v>
      </c>
      <c r="G40" s="72"/>
      <c r="H40" s="73" t="s">
        <v>87</v>
      </c>
      <c r="I40" s="74">
        <v>1</v>
      </c>
      <c r="J40" s="74">
        <v>2</v>
      </c>
      <c r="K40" s="74">
        <v>3</v>
      </c>
      <c r="L40" s="74">
        <v>4</v>
      </c>
      <c r="M40" s="64"/>
    </row>
    <row r="41" spans="2:13" ht="12.75" hidden="1">
      <c r="B41" s="73" t="s">
        <v>88</v>
      </c>
      <c r="C41" s="75">
        <v>0.01</v>
      </c>
      <c r="D41" s="75">
        <v>0.007</v>
      </c>
      <c r="E41" s="75">
        <v>0.005</v>
      </c>
      <c r="F41" s="75">
        <v>0</v>
      </c>
      <c r="G41" s="72"/>
      <c r="H41" s="73" t="s">
        <v>88</v>
      </c>
      <c r="I41" s="75">
        <v>0.025</v>
      </c>
      <c r="J41" s="75">
        <v>0.0175</v>
      </c>
      <c r="K41" s="75">
        <v>0.0125</v>
      </c>
      <c r="L41" s="75">
        <v>0</v>
      </c>
      <c r="M41" s="64"/>
    </row>
    <row r="42" spans="2:13" ht="12.75" hidden="1">
      <c r="B42" s="73" t="s">
        <v>89</v>
      </c>
      <c r="C42" s="75">
        <v>0.009</v>
      </c>
      <c r="D42" s="75">
        <v>0.006</v>
      </c>
      <c r="E42" s="75">
        <v>0.004</v>
      </c>
      <c r="F42" s="75">
        <v>0</v>
      </c>
      <c r="G42" s="72"/>
      <c r="H42" s="73" t="s">
        <v>89</v>
      </c>
      <c r="I42" s="75">
        <v>0.0225</v>
      </c>
      <c r="J42" s="75">
        <v>0.015</v>
      </c>
      <c r="K42" s="75">
        <v>0.01</v>
      </c>
      <c r="L42" s="75">
        <v>0</v>
      </c>
      <c r="M42" s="64"/>
    </row>
    <row r="43" spans="2:13" ht="12.75" hidden="1">
      <c r="B43" s="73" t="s">
        <v>90</v>
      </c>
      <c r="C43" s="75">
        <v>0.008</v>
      </c>
      <c r="D43" s="75">
        <v>0.005</v>
      </c>
      <c r="E43" s="75">
        <v>0</v>
      </c>
      <c r="F43" s="75">
        <v>0</v>
      </c>
      <c r="G43" s="72"/>
      <c r="H43" s="73" t="s">
        <v>90</v>
      </c>
      <c r="I43" s="75">
        <v>0.02</v>
      </c>
      <c r="J43" s="75">
        <v>0.0125</v>
      </c>
      <c r="K43" s="75">
        <v>0</v>
      </c>
      <c r="L43" s="75">
        <v>0</v>
      </c>
      <c r="M43" s="64"/>
    </row>
    <row r="44" spans="2:13" ht="12.75" hidden="1">
      <c r="B44" s="73" t="s">
        <v>91</v>
      </c>
      <c r="C44" s="75">
        <v>0.007</v>
      </c>
      <c r="D44" s="75">
        <v>0</v>
      </c>
      <c r="E44" s="75">
        <v>0</v>
      </c>
      <c r="F44" s="75">
        <v>0</v>
      </c>
      <c r="G44" s="72"/>
      <c r="H44" s="73" t="s">
        <v>91</v>
      </c>
      <c r="I44" s="75">
        <v>0.0175</v>
      </c>
      <c r="J44" s="75">
        <v>0</v>
      </c>
      <c r="K44" s="75">
        <v>0</v>
      </c>
      <c r="L44" s="75">
        <v>0</v>
      </c>
      <c r="M44" s="64"/>
    </row>
    <row r="45" ht="13.5" customHeight="1"/>
    <row r="46" ht="18">
      <c r="B46" s="11" t="s">
        <v>18</v>
      </c>
    </row>
    <row r="47" spans="2:11" ht="30.75" customHeight="1">
      <c r="B47" s="298"/>
      <c r="C47" s="298"/>
      <c r="D47" s="298"/>
      <c r="E47" s="301" t="s">
        <v>144</v>
      </c>
      <c r="F47" s="301"/>
      <c r="G47" s="301"/>
      <c r="H47" s="301" t="s">
        <v>141</v>
      </c>
      <c r="I47" s="301"/>
      <c r="J47" s="301"/>
      <c r="K47" s="301"/>
    </row>
    <row r="48" spans="2:11" ht="12.75">
      <c r="B48" s="302" t="s">
        <v>145</v>
      </c>
      <c r="C48" s="303"/>
      <c r="D48" s="303"/>
      <c r="E48" s="231"/>
      <c r="F48" s="231"/>
      <c r="G48" s="231"/>
      <c r="H48" s="167"/>
      <c r="I48" s="102"/>
      <c r="J48" s="102"/>
      <c r="K48" s="168"/>
    </row>
    <row r="49" spans="2:11" ht="12.75">
      <c r="B49" s="303"/>
      <c r="C49" s="303"/>
      <c r="D49" s="303"/>
      <c r="E49" s="231"/>
      <c r="F49" s="231"/>
      <c r="G49" s="231"/>
      <c r="H49" s="169"/>
      <c r="I49" s="23"/>
      <c r="J49" s="23"/>
      <c r="K49" s="170"/>
    </row>
    <row r="50" spans="2:11" ht="12.75">
      <c r="B50" s="303"/>
      <c r="C50" s="303"/>
      <c r="D50" s="303"/>
      <c r="E50" s="231"/>
      <c r="F50" s="231"/>
      <c r="G50" s="231"/>
      <c r="H50" s="171"/>
      <c r="I50" s="103"/>
      <c r="J50" s="103"/>
      <c r="K50" s="172"/>
    </row>
    <row r="51" spans="2:11" ht="12.75">
      <c r="B51" s="302" t="s">
        <v>142</v>
      </c>
      <c r="C51" s="303"/>
      <c r="D51" s="303"/>
      <c r="E51" s="231"/>
      <c r="F51" s="231"/>
      <c r="G51" s="231"/>
      <c r="H51" s="167"/>
      <c r="I51" s="102"/>
      <c r="J51" s="102"/>
      <c r="K51" s="168"/>
    </row>
    <row r="52" spans="2:11" ht="12.75">
      <c r="B52" s="303"/>
      <c r="C52" s="303"/>
      <c r="D52" s="303"/>
      <c r="E52" s="231"/>
      <c r="F52" s="231"/>
      <c r="G52" s="231"/>
      <c r="H52" s="169"/>
      <c r="I52" s="23"/>
      <c r="J52" s="23"/>
      <c r="K52" s="170"/>
    </row>
    <row r="53" spans="2:11" ht="12.75">
      <c r="B53" s="303"/>
      <c r="C53" s="303"/>
      <c r="D53" s="303"/>
      <c r="E53" s="231"/>
      <c r="F53" s="231"/>
      <c r="G53" s="231"/>
      <c r="H53" s="171"/>
      <c r="I53" s="103"/>
      <c r="J53" s="103"/>
      <c r="K53" s="172"/>
    </row>
    <row r="54" spans="2:11" ht="12.75">
      <c r="B54" s="302" t="s">
        <v>143</v>
      </c>
      <c r="C54" s="303"/>
      <c r="D54" s="303"/>
      <c r="E54" s="231"/>
      <c r="F54" s="231"/>
      <c r="G54" s="231"/>
      <c r="H54" s="167"/>
      <c r="I54" s="102"/>
      <c r="J54" s="102"/>
      <c r="K54" s="168"/>
    </row>
    <row r="55" spans="2:11" ht="12.75">
      <c r="B55" s="303"/>
      <c r="C55" s="303"/>
      <c r="D55" s="303"/>
      <c r="E55" s="231"/>
      <c r="F55" s="231"/>
      <c r="G55" s="231"/>
      <c r="H55" s="169"/>
      <c r="I55" s="23"/>
      <c r="J55" s="23"/>
      <c r="K55" s="170"/>
    </row>
    <row r="56" spans="2:11" ht="12.75">
      <c r="B56" s="303"/>
      <c r="C56" s="303"/>
      <c r="D56" s="303"/>
      <c r="E56" s="231"/>
      <c r="F56" s="231"/>
      <c r="G56" s="231"/>
      <c r="H56" s="171"/>
      <c r="I56" s="103"/>
      <c r="J56" s="103"/>
      <c r="K56" s="172"/>
    </row>
    <row r="57" ht="14.25" customHeight="1"/>
    <row r="58" spans="2:12" ht="18">
      <c r="B58" s="11" t="s">
        <v>157</v>
      </c>
      <c r="K58" s="70"/>
      <c r="L58" s="70"/>
    </row>
    <row r="59" spans="2:12" ht="45">
      <c r="B59" s="327" t="s">
        <v>92</v>
      </c>
      <c r="C59" s="329"/>
      <c r="D59" s="327" t="s">
        <v>93</v>
      </c>
      <c r="E59" s="328"/>
      <c r="F59" s="329"/>
      <c r="G59" s="222" t="s">
        <v>261</v>
      </c>
      <c r="H59" s="222" t="s">
        <v>259</v>
      </c>
      <c r="I59" s="222" t="s">
        <v>260</v>
      </c>
      <c r="J59" s="70"/>
      <c r="K59" s="70"/>
      <c r="L59" s="70"/>
    </row>
    <row r="60" spans="2:12" ht="12.75">
      <c r="B60" s="330"/>
      <c r="C60" s="331"/>
      <c r="D60" s="283"/>
      <c r="E60" s="284"/>
      <c r="F60" s="285"/>
      <c r="G60" s="112"/>
      <c r="H60" s="112"/>
      <c r="I60" s="112"/>
      <c r="J60" s="70"/>
      <c r="K60" s="70"/>
      <c r="L60" s="70"/>
    </row>
    <row r="61" spans="2:12" ht="12.75">
      <c r="B61" s="330"/>
      <c r="C61" s="331"/>
      <c r="D61" s="283"/>
      <c r="E61" s="284"/>
      <c r="F61" s="285"/>
      <c r="G61" s="112"/>
      <c r="H61" s="112"/>
      <c r="I61" s="112"/>
      <c r="J61" s="70"/>
      <c r="K61" s="70"/>
      <c r="L61" s="70"/>
    </row>
    <row r="62" spans="2:12" ht="12.75">
      <c r="B62" s="330"/>
      <c r="C62" s="331"/>
      <c r="D62" s="283"/>
      <c r="E62" s="284"/>
      <c r="F62" s="285"/>
      <c r="G62" s="112"/>
      <c r="H62" s="112"/>
      <c r="I62" s="112"/>
      <c r="J62" s="70"/>
      <c r="K62" s="70"/>
      <c r="L62" s="70"/>
    </row>
    <row r="63" spans="2:12" ht="12.75">
      <c r="B63" s="330"/>
      <c r="C63" s="331"/>
      <c r="D63" s="283"/>
      <c r="E63" s="284"/>
      <c r="F63" s="285"/>
      <c r="G63" s="112"/>
      <c r="H63" s="112"/>
      <c r="I63" s="112"/>
      <c r="J63" s="70"/>
      <c r="K63" s="70"/>
      <c r="L63" s="70"/>
    </row>
    <row r="64" spans="2:12" ht="12.75">
      <c r="B64" s="330"/>
      <c r="C64" s="331"/>
      <c r="D64" s="283"/>
      <c r="E64" s="284"/>
      <c r="F64" s="285"/>
      <c r="G64" s="112"/>
      <c r="H64" s="112"/>
      <c r="I64" s="112"/>
      <c r="J64" s="70"/>
      <c r="K64" s="70"/>
      <c r="L64" s="70"/>
    </row>
    <row r="65" spans="2:10" ht="12.75">
      <c r="B65" s="330"/>
      <c r="C65" s="331"/>
      <c r="D65" s="283"/>
      <c r="E65" s="284"/>
      <c r="F65" s="285"/>
      <c r="G65" s="112"/>
      <c r="H65" s="112"/>
      <c r="I65" s="112"/>
      <c r="J65" s="70"/>
    </row>
    <row r="66" spans="2:10" ht="12.75">
      <c r="B66" s="330"/>
      <c r="C66" s="331"/>
      <c r="D66" s="283"/>
      <c r="E66" s="284"/>
      <c r="F66" s="285"/>
      <c r="G66" s="112"/>
      <c r="H66" s="112"/>
      <c r="I66" s="112"/>
      <c r="J66" s="70"/>
    </row>
    <row r="67" spans="2:10" ht="12.75">
      <c r="B67" s="330"/>
      <c r="C67" s="331"/>
      <c r="D67" s="283"/>
      <c r="E67" s="284"/>
      <c r="F67" s="285"/>
      <c r="G67" s="112"/>
      <c r="H67" s="112"/>
      <c r="I67" s="112"/>
      <c r="J67" s="70"/>
    </row>
    <row r="68" spans="2:10" ht="12.75">
      <c r="B68" s="330"/>
      <c r="C68" s="331"/>
      <c r="D68" s="283"/>
      <c r="E68" s="284"/>
      <c r="F68" s="285"/>
      <c r="G68" s="112"/>
      <c r="H68" s="112"/>
      <c r="I68" s="112"/>
      <c r="J68" s="70"/>
    </row>
    <row r="69" spans="2:10" ht="12.75">
      <c r="B69" s="214"/>
      <c r="C69" s="214"/>
      <c r="D69" s="287" t="s">
        <v>255</v>
      </c>
      <c r="E69" s="288"/>
      <c r="F69" s="289"/>
      <c r="G69" s="290">
        <f>(SUM(H60:H68))-(SUM(G60:G68))</f>
        <v>0</v>
      </c>
      <c r="H69" s="291"/>
      <c r="J69" s="70"/>
    </row>
    <row r="70" ht="14.25" customHeight="1"/>
    <row r="71" spans="2:8" ht="18">
      <c r="B71" s="336" t="s">
        <v>188</v>
      </c>
      <c r="C71" s="336"/>
      <c r="D71" s="337"/>
      <c r="F71" s="286" t="s">
        <v>160</v>
      </c>
      <c r="G71" s="286"/>
      <c r="H71" s="209"/>
    </row>
    <row r="72" spans="2:4" ht="12.75">
      <c r="B72" s="333" t="s">
        <v>212</v>
      </c>
      <c r="C72" s="334"/>
      <c r="D72" s="162" t="s">
        <v>9</v>
      </c>
    </row>
    <row r="73" spans="2:4" ht="12.75">
      <c r="B73" s="333"/>
      <c r="C73" s="333"/>
      <c r="D73" s="208">
        <v>0</v>
      </c>
    </row>
    <row r="74" spans="2:4" ht="12.75">
      <c r="B74" s="335"/>
      <c r="C74" s="335"/>
      <c r="D74" s="163">
        <f>AñoBase</f>
        <v>2008</v>
      </c>
    </row>
    <row r="75" spans="2:4" ht="12.75">
      <c r="B75" s="279"/>
      <c r="C75" s="279"/>
      <c r="D75" s="223"/>
    </row>
    <row r="76" spans="2:4" ht="12.75">
      <c r="B76" s="279"/>
      <c r="C76" s="279"/>
      <c r="D76" s="223"/>
    </row>
    <row r="77" spans="2:4" ht="12.75">
      <c r="B77" s="279"/>
      <c r="C77" s="279"/>
      <c r="D77" s="223"/>
    </row>
    <row r="78" spans="2:4" ht="12.75">
      <c r="B78" s="282" t="s">
        <v>12</v>
      </c>
      <c r="C78" s="282"/>
      <c r="D78" s="164">
        <f>SUM(D75:D77)</f>
        <v>0</v>
      </c>
    </row>
    <row r="79" spans="2:7" ht="25.5" customHeight="1">
      <c r="B79" s="278" t="s">
        <v>256</v>
      </c>
      <c r="C79" s="278"/>
      <c r="D79" s="224"/>
      <c r="F79" s="215" t="s">
        <v>257</v>
      </c>
      <c r="G79" s="221">
        <f>IF(D79&lt;&gt;0,PoblaciónObjetivo/D79,)</f>
        <v>0</v>
      </c>
    </row>
    <row r="80" spans="2:4" ht="26.25" customHeight="1">
      <c r="B80" s="304" t="s">
        <v>138</v>
      </c>
      <c r="C80" s="304"/>
      <c r="D80" s="304"/>
    </row>
    <row r="81" spans="2:4" ht="12.75">
      <c r="B81" s="333" t="s">
        <v>140</v>
      </c>
      <c r="C81" s="334"/>
      <c r="D81" s="162" t="s">
        <v>9</v>
      </c>
    </row>
    <row r="82" spans="2:4" ht="12.75">
      <c r="B82" s="333"/>
      <c r="C82" s="333"/>
      <c r="D82" s="208">
        <v>0</v>
      </c>
    </row>
    <row r="83" spans="2:4" ht="12.75">
      <c r="B83" s="335"/>
      <c r="C83" s="335"/>
      <c r="D83" s="163">
        <f>AñoBase</f>
        <v>2008</v>
      </c>
    </row>
    <row r="84" spans="2:4" ht="12.75">
      <c r="B84" s="279"/>
      <c r="C84" s="279"/>
      <c r="D84" s="16"/>
    </row>
    <row r="85" spans="2:4" ht="12.75">
      <c r="B85" s="279"/>
      <c r="C85" s="279"/>
      <c r="D85" s="16"/>
    </row>
    <row r="86" spans="2:4" ht="12.75">
      <c r="B86" s="279"/>
      <c r="C86" s="279"/>
      <c r="D86" s="16" t="s">
        <v>31</v>
      </c>
    </row>
    <row r="87" spans="2:4" ht="12.75">
      <c r="B87" s="282" t="s">
        <v>12</v>
      </c>
      <c r="C87" s="282"/>
      <c r="D87" s="165">
        <f>SUM(D84:D86)</f>
        <v>0</v>
      </c>
    </row>
    <row r="89" spans="2:4" ht="18">
      <c r="B89" s="280" t="s">
        <v>187</v>
      </c>
      <c r="C89" s="281"/>
      <c r="D89" s="139"/>
    </row>
    <row r="91" ht="18">
      <c r="B91" s="11" t="s">
        <v>139</v>
      </c>
    </row>
    <row r="92" spans="2:11" ht="12.75">
      <c r="B92" s="230" t="s">
        <v>67</v>
      </c>
      <c r="C92" s="271"/>
      <c r="D92" s="230" t="s">
        <v>68</v>
      </c>
      <c r="E92" s="296" t="s">
        <v>69</v>
      </c>
      <c r="F92" s="296" t="s">
        <v>70</v>
      </c>
      <c r="G92" s="271" t="s">
        <v>71</v>
      </c>
      <c r="H92" s="298" t="s">
        <v>72</v>
      </c>
      <c r="I92" s="298"/>
      <c r="J92" s="5"/>
      <c r="K92" s="292" t="s">
        <v>73</v>
      </c>
    </row>
    <row r="93" spans="2:11" ht="25.5">
      <c r="B93" s="272"/>
      <c r="C93" s="273"/>
      <c r="D93" s="272"/>
      <c r="E93" s="297"/>
      <c r="F93" s="297"/>
      <c r="G93" s="273"/>
      <c r="H93" s="47" t="s">
        <v>74</v>
      </c>
      <c r="I93" s="48" t="s">
        <v>75</v>
      </c>
      <c r="J93" s="5"/>
      <c r="K93" s="293"/>
    </row>
    <row r="94" spans="2:11" ht="12.75">
      <c r="B94" s="276" t="s">
        <v>76</v>
      </c>
      <c r="C94" s="277"/>
      <c r="D94" s="49" t="b">
        <v>0</v>
      </c>
      <c r="E94" s="49" t="b">
        <v>0</v>
      </c>
      <c r="F94" s="49" t="b">
        <v>0</v>
      </c>
      <c r="G94" s="49" t="b">
        <v>0</v>
      </c>
      <c r="H94" s="50" t="b">
        <v>0</v>
      </c>
      <c r="I94" s="51" t="b">
        <v>0</v>
      </c>
      <c r="J94" s="5"/>
      <c r="K94" s="294">
        <v>4</v>
      </c>
    </row>
    <row r="95" spans="2:11" ht="12.75">
      <c r="B95" s="232" t="s">
        <v>77</v>
      </c>
      <c r="C95" s="233"/>
      <c r="D95" s="52" t="b">
        <v>0</v>
      </c>
      <c r="E95" s="52" t="b">
        <v>0</v>
      </c>
      <c r="F95" s="52" t="b">
        <v>0</v>
      </c>
      <c r="G95" s="52" t="b">
        <v>0</v>
      </c>
      <c r="H95" s="53" t="b">
        <v>0</v>
      </c>
      <c r="I95" s="54" t="b">
        <v>0</v>
      </c>
      <c r="J95" s="5"/>
      <c r="K95" s="295"/>
    </row>
    <row r="96" spans="2:11" ht="12.75">
      <c r="B96" s="232" t="s">
        <v>78</v>
      </c>
      <c r="C96" s="233"/>
      <c r="D96" s="52" t="b">
        <v>0</v>
      </c>
      <c r="E96" s="52" t="b">
        <v>0</v>
      </c>
      <c r="F96" s="52" t="b">
        <v>0</v>
      </c>
      <c r="G96" s="52" t="b">
        <v>0</v>
      </c>
      <c r="H96" s="53" t="b">
        <v>0</v>
      </c>
      <c r="I96" s="54" t="b">
        <v>0</v>
      </c>
      <c r="J96" s="5"/>
      <c r="K96" s="5"/>
    </row>
    <row r="97" spans="2:9" ht="12.75">
      <c r="B97" s="232" t="s">
        <v>79</v>
      </c>
      <c r="C97" s="233"/>
      <c r="D97" s="52" t="b">
        <v>0</v>
      </c>
      <c r="E97" s="52" t="b">
        <v>0</v>
      </c>
      <c r="F97" s="52" t="b">
        <v>0</v>
      </c>
      <c r="G97" s="52" t="b">
        <v>0</v>
      </c>
      <c r="H97" s="55" t="b">
        <v>0</v>
      </c>
      <c r="I97" s="56" t="b">
        <v>0</v>
      </c>
    </row>
    <row r="98" spans="2:9" ht="12.75">
      <c r="B98" s="274" t="s">
        <v>80</v>
      </c>
      <c r="C98" s="275"/>
      <c r="D98" s="57" t="b">
        <v>0</v>
      </c>
      <c r="E98" s="57" t="b">
        <v>0</v>
      </c>
      <c r="F98" s="57" t="b">
        <v>0</v>
      </c>
      <c r="G98" s="57" t="b">
        <v>0</v>
      </c>
      <c r="H98" s="58" t="b">
        <v>0</v>
      </c>
      <c r="I98" s="59" t="b">
        <v>0</v>
      </c>
    </row>
    <row r="99" spans="2:12" ht="12.7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2:10" ht="12.75">
      <c r="B100" s="76"/>
      <c r="C100" s="76"/>
      <c r="D100" s="76"/>
      <c r="E100" s="23"/>
      <c r="F100" s="23"/>
      <c r="G100" s="23"/>
      <c r="H100" s="23"/>
      <c r="I100" s="23"/>
      <c r="J100" s="23"/>
    </row>
    <row r="101" spans="2:12" ht="18" customHeight="1">
      <c r="B101" s="11" t="s">
        <v>222</v>
      </c>
      <c r="C101" s="76"/>
      <c r="D101" s="76"/>
      <c r="E101" s="23"/>
      <c r="H101" s="338" t="s">
        <v>200</v>
      </c>
      <c r="I101" s="338"/>
      <c r="J101" s="338"/>
      <c r="K101" s="120"/>
      <c r="L101" s="2"/>
    </row>
    <row r="102" spans="2:12" ht="18.75" thickBot="1">
      <c r="B102" s="119" t="s">
        <v>177</v>
      </c>
      <c r="C102" s="76"/>
      <c r="D102" s="76"/>
      <c r="E102" s="23"/>
      <c r="F102" s="123"/>
      <c r="G102" s="123"/>
      <c r="H102" s="338"/>
      <c r="I102" s="338"/>
      <c r="J102" s="235"/>
      <c r="K102" s="121"/>
      <c r="L102" s="148">
        <v>0</v>
      </c>
    </row>
    <row r="103" spans="2:15" ht="13.5" customHeight="1">
      <c r="B103" s="258" t="s">
        <v>167</v>
      </c>
      <c r="C103" s="259"/>
      <c r="D103" s="264" t="s">
        <v>166</v>
      </c>
      <c r="E103" s="265"/>
      <c r="F103" s="265"/>
      <c r="G103" s="265"/>
      <c r="H103" s="266"/>
      <c r="I103" s="267" t="s">
        <v>267</v>
      </c>
      <c r="J103" s="268"/>
      <c r="K103" s="268"/>
      <c r="L103" s="268"/>
      <c r="M103" s="268"/>
      <c r="N103" s="268"/>
      <c r="O103" s="269"/>
    </row>
    <row r="104" spans="2:15" ht="13.5" customHeight="1">
      <c r="B104" s="260"/>
      <c r="C104" s="261"/>
      <c r="D104" s="254" t="s">
        <v>164</v>
      </c>
      <c r="E104" s="256" t="s">
        <v>161</v>
      </c>
      <c r="F104" s="256" t="s">
        <v>163</v>
      </c>
      <c r="G104" s="254" t="s">
        <v>125</v>
      </c>
      <c r="H104" s="252" t="s">
        <v>159</v>
      </c>
      <c r="I104" s="270" t="s">
        <v>52</v>
      </c>
      <c r="J104" s="252" t="s">
        <v>151</v>
      </c>
      <c r="K104" s="252" t="s">
        <v>45</v>
      </c>
      <c r="L104" s="252" t="s">
        <v>152</v>
      </c>
      <c r="M104" s="252" t="s">
        <v>153</v>
      </c>
      <c r="N104" s="252" t="s">
        <v>154</v>
      </c>
      <c r="O104" s="252" t="s">
        <v>155</v>
      </c>
    </row>
    <row r="105" spans="2:15" ht="29.25" customHeight="1">
      <c r="B105" s="262"/>
      <c r="C105" s="263"/>
      <c r="D105" s="255"/>
      <c r="E105" s="257"/>
      <c r="F105" s="257"/>
      <c r="G105" s="255"/>
      <c r="H105" s="253"/>
      <c r="I105" s="238"/>
      <c r="J105" s="253"/>
      <c r="K105" s="253"/>
      <c r="L105" s="253"/>
      <c r="M105" s="253"/>
      <c r="N105" s="253"/>
      <c r="O105" s="253"/>
    </row>
    <row r="106" spans="2:15" ht="12.75">
      <c r="B106" s="236"/>
      <c r="C106" s="231"/>
      <c r="D106" s="139"/>
      <c r="E106" s="139"/>
      <c r="F106" s="140"/>
      <c r="G106" s="136"/>
      <c r="H106" s="128">
        <f>(D106*E106)*(1-F106)*G106</f>
        <v>0</v>
      </c>
      <c r="I106" s="126"/>
      <c r="J106" s="127"/>
      <c r="K106" s="127"/>
      <c r="L106" s="127"/>
      <c r="M106" s="127"/>
      <c r="N106" s="131"/>
      <c r="O106" s="128">
        <f>SUM(I106:N106)</f>
        <v>0</v>
      </c>
    </row>
    <row r="107" spans="2:15" ht="13.5" thickBot="1">
      <c r="B107" s="241" t="s">
        <v>12</v>
      </c>
      <c r="C107" s="237"/>
      <c r="D107" s="237"/>
      <c r="E107" s="237"/>
      <c r="F107" s="237"/>
      <c r="G107" s="237"/>
      <c r="H107" s="130">
        <f>SUM(H105:H106)</f>
        <v>0</v>
      </c>
      <c r="I107" s="130">
        <f aca="true" t="shared" si="0" ref="I107:N107">SUM(I105:I106)</f>
        <v>0</v>
      </c>
      <c r="J107" s="130">
        <f t="shared" si="0"/>
        <v>0</v>
      </c>
      <c r="K107" s="130">
        <f t="shared" si="0"/>
        <v>0</v>
      </c>
      <c r="L107" s="130">
        <f t="shared" si="0"/>
        <v>0</v>
      </c>
      <c r="M107" s="130">
        <f t="shared" si="0"/>
        <v>0</v>
      </c>
      <c r="N107" s="130">
        <f t="shared" si="0"/>
        <v>0</v>
      </c>
      <c r="O107" s="129">
        <f>SUM(I107:N107)</f>
        <v>0</v>
      </c>
    </row>
    <row r="108" spans="7:10" ht="18.75" customHeight="1">
      <c r="G108" s="145"/>
      <c r="I108" s="234" t="s">
        <v>199</v>
      </c>
      <c r="J108" s="234"/>
    </row>
    <row r="109" spans="2:10" ht="18.75" thickBot="1">
      <c r="B109" s="11" t="s">
        <v>189</v>
      </c>
      <c r="H109" s="121"/>
      <c r="I109" s="235"/>
      <c r="J109" s="235"/>
    </row>
    <row r="110" spans="2:15" ht="13.5" customHeight="1">
      <c r="B110" s="258" t="s">
        <v>165</v>
      </c>
      <c r="C110" s="259"/>
      <c r="D110" s="264" t="s">
        <v>166</v>
      </c>
      <c r="E110" s="265"/>
      <c r="F110" s="265"/>
      <c r="G110" s="265"/>
      <c r="H110" s="266"/>
      <c r="I110" s="267" t="s">
        <v>267</v>
      </c>
      <c r="J110" s="268"/>
      <c r="K110" s="268"/>
      <c r="L110" s="268"/>
      <c r="M110" s="268"/>
      <c r="N110" s="268"/>
      <c r="O110" s="269"/>
    </row>
    <row r="111" spans="2:15" ht="12.75" customHeight="1">
      <c r="B111" s="260"/>
      <c r="C111" s="261"/>
      <c r="D111" s="254" t="s">
        <v>190</v>
      </c>
      <c r="E111" s="256" t="s">
        <v>162</v>
      </c>
      <c r="F111" s="256" t="s">
        <v>191</v>
      </c>
      <c r="G111" s="254" t="s">
        <v>183</v>
      </c>
      <c r="H111" s="252" t="s">
        <v>159</v>
      </c>
      <c r="I111" s="270" t="s">
        <v>52</v>
      </c>
      <c r="J111" s="252" t="s">
        <v>151</v>
      </c>
      <c r="K111" s="252" t="s">
        <v>45</v>
      </c>
      <c r="L111" s="252" t="s">
        <v>152</v>
      </c>
      <c r="M111" s="252" t="s">
        <v>153</v>
      </c>
      <c r="N111" s="252" t="s">
        <v>154</v>
      </c>
      <c r="O111" s="250" t="s">
        <v>155</v>
      </c>
    </row>
    <row r="112" spans="2:15" ht="30.75" customHeight="1">
      <c r="B112" s="262"/>
      <c r="C112" s="263"/>
      <c r="D112" s="255"/>
      <c r="E112" s="257"/>
      <c r="F112" s="257"/>
      <c r="G112" s="255"/>
      <c r="H112" s="253"/>
      <c r="I112" s="238"/>
      <c r="J112" s="253"/>
      <c r="K112" s="253"/>
      <c r="L112" s="253"/>
      <c r="M112" s="253"/>
      <c r="N112" s="253"/>
      <c r="O112" s="251"/>
    </row>
    <row r="113" spans="2:15" ht="12.75">
      <c r="B113" s="325"/>
      <c r="C113" s="326"/>
      <c r="D113" s="141"/>
      <c r="E113" s="142"/>
      <c r="F113" s="114"/>
      <c r="G113" s="141"/>
      <c r="H113" s="128">
        <f>D113*(1-E113)*F113</f>
        <v>0</v>
      </c>
      <c r="I113" s="118"/>
      <c r="J113" s="114"/>
      <c r="K113" s="114"/>
      <c r="L113" s="114"/>
      <c r="M113" s="114"/>
      <c r="N113" s="132"/>
      <c r="O113" s="128">
        <f>SUM(I113:N113)</f>
        <v>0</v>
      </c>
    </row>
    <row r="114" spans="2:15" ht="13.5" thickBot="1">
      <c r="B114" s="247" t="s">
        <v>12</v>
      </c>
      <c r="C114" s="248"/>
      <c r="D114" s="248"/>
      <c r="E114" s="248"/>
      <c r="F114" s="248"/>
      <c r="G114" s="248"/>
      <c r="H114" s="130">
        <f>SUM(H112:H113)</f>
        <v>0</v>
      </c>
      <c r="I114" s="130">
        <f aca="true" t="shared" si="1" ref="I114:N114">SUM(I112:I113)</f>
        <v>0</v>
      </c>
      <c r="J114" s="130">
        <f t="shared" si="1"/>
        <v>0</v>
      </c>
      <c r="K114" s="130">
        <f t="shared" si="1"/>
        <v>0</v>
      </c>
      <c r="L114" s="130">
        <f t="shared" si="1"/>
        <v>0</v>
      </c>
      <c r="M114" s="130">
        <f t="shared" si="1"/>
        <v>0</v>
      </c>
      <c r="N114" s="130">
        <f t="shared" si="1"/>
        <v>0</v>
      </c>
      <c r="O114" s="129">
        <f>SUM(I114:N114)</f>
        <v>0</v>
      </c>
    </row>
    <row r="115" spans="8:10" ht="12.75" customHeight="1">
      <c r="H115" s="338" t="s">
        <v>201</v>
      </c>
      <c r="I115" s="338"/>
      <c r="J115" s="338"/>
    </row>
    <row r="116" spans="2:10" ht="24.75" customHeight="1" thickBot="1">
      <c r="B116" s="11" t="s">
        <v>197</v>
      </c>
      <c r="H116" s="235"/>
      <c r="I116" s="235"/>
      <c r="J116" s="235"/>
    </row>
    <row r="117" spans="2:15" ht="13.5" customHeight="1">
      <c r="B117" s="258" t="s">
        <v>196</v>
      </c>
      <c r="C117" s="259"/>
      <c r="D117" s="264" t="s">
        <v>166</v>
      </c>
      <c r="E117" s="265"/>
      <c r="F117" s="265"/>
      <c r="G117" s="265"/>
      <c r="H117" s="266"/>
      <c r="I117" s="267" t="s">
        <v>267</v>
      </c>
      <c r="J117" s="268"/>
      <c r="K117" s="268"/>
      <c r="L117" s="268"/>
      <c r="M117" s="268"/>
      <c r="N117" s="268"/>
      <c r="O117" s="269"/>
    </row>
    <row r="118" spans="2:15" ht="12.75" customHeight="1">
      <c r="B118" s="260"/>
      <c r="C118" s="261"/>
      <c r="D118" s="254" t="s">
        <v>204</v>
      </c>
      <c r="E118" s="256" t="s">
        <v>169</v>
      </c>
      <c r="F118" s="256" t="s">
        <v>182</v>
      </c>
      <c r="G118" s="339" t="s">
        <v>170</v>
      </c>
      <c r="H118" s="252" t="s">
        <v>159</v>
      </c>
      <c r="I118" s="270" t="s">
        <v>52</v>
      </c>
      <c r="J118" s="252" t="s">
        <v>151</v>
      </c>
      <c r="K118" s="252" t="s">
        <v>45</v>
      </c>
      <c r="L118" s="252" t="s">
        <v>152</v>
      </c>
      <c r="M118" s="252" t="s">
        <v>153</v>
      </c>
      <c r="N118" s="252" t="s">
        <v>154</v>
      </c>
      <c r="O118" s="250" t="s">
        <v>155</v>
      </c>
    </row>
    <row r="119" spans="2:15" ht="25.5" customHeight="1">
      <c r="B119" s="262"/>
      <c r="C119" s="263"/>
      <c r="D119" s="255"/>
      <c r="E119" s="257"/>
      <c r="F119" s="257"/>
      <c r="G119" s="257"/>
      <c r="H119" s="252"/>
      <c r="I119" s="238"/>
      <c r="J119" s="253"/>
      <c r="K119" s="253"/>
      <c r="L119" s="253"/>
      <c r="M119" s="253"/>
      <c r="N119" s="253"/>
      <c r="O119" s="251"/>
    </row>
    <row r="120" spans="2:15" ht="12.75">
      <c r="B120" s="325"/>
      <c r="C120" s="326"/>
      <c r="D120" s="143"/>
      <c r="E120" s="114"/>
      <c r="F120" s="142"/>
      <c r="G120" s="133"/>
      <c r="H120" s="128">
        <f>E120*(1-F120)*G120</f>
        <v>0</v>
      </c>
      <c r="I120" s="118"/>
      <c r="J120" s="114"/>
      <c r="K120" s="114"/>
      <c r="L120" s="114"/>
      <c r="M120" s="114"/>
      <c r="N120" s="132"/>
      <c r="O120" s="128">
        <f>SUM(I120:N120)</f>
        <v>0</v>
      </c>
    </row>
    <row r="121" spans="2:15" ht="13.5" thickBot="1">
      <c r="B121" s="247" t="s">
        <v>12</v>
      </c>
      <c r="C121" s="248"/>
      <c r="D121" s="248"/>
      <c r="E121" s="248"/>
      <c r="F121" s="248"/>
      <c r="G121" s="248"/>
      <c r="H121" s="130">
        <f>SUM(H119:H120)</f>
        <v>0</v>
      </c>
      <c r="I121" s="130">
        <f aca="true" t="shared" si="2" ref="I121:N121">SUM(I119:I120)</f>
        <v>0</v>
      </c>
      <c r="J121" s="130">
        <f t="shared" si="2"/>
        <v>0</v>
      </c>
      <c r="K121" s="130">
        <f t="shared" si="2"/>
        <v>0</v>
      </c>
      <c r="L121" s="130">
        <f t="shared" si="2"/>
        <v>0</v>
      </c>
      <c r="M121" s="130">
        <f t="shared" si="2"/>
        <v>0</v>
      </c>
      <c r="N121" s="130">
        <f t="shared" si="2"/>
        <v>0</v>
      </c>
      <c r="O121" s="129">
        <f>SUM(I121:N121)</f>
        <v>0</v>
      </c>
    </row>
    <row r="122" spans="8:10" ht="12.75" customHeight="1">
      <c r="H122" s="158"/>
      <c r="I122" s="158"/>
      <c r="J122" s="158"/>
    </row>
    <row r="123" spans="2:10" ht="24.75" customHeight="1" thickBot="1">
      <c r="B123" s="11" t="s">
        <v>192</v>
      </c>
      <c r="H123" s="121"/>
      <c r="I123" s="121"/>
      <c r="J123" s="121"/>
    </row>
    <row r="124" spans="2:15" ht="13.5" customHeight="1">
      <c r="B124" s="258" t="s">
        <v>198</v>
      </c>
      <c r="C124" s="259"/>
      <c r="D124" s="264" t="s">
        <v>166</v>
      </c>
      <c r="E124" s="265"/>
      <c r="F124" s="265"/>
      <c r="G124" s="265"/>
      <c r="H124" s="266"/>
      <c r="I124" s="267" t="s">
        <v>267</v>
      </c>
      <c r="J124" s="268"/>
      <c r="K124" s="268"/>
      <c r="L124" s="268"/>
      <c r="M124" s="268"/>
      <c r="N124" s="268"/>
      <c r="O124" s="269"/>
    </row>
    <row r="125" spans="2:15" ht="12.75" customHeight="1">
      <c r="B125" s="260"/>
      <c r="C125" s="261"/>
      <c r="D125" s="254" t="s">
        <v>168</v>
      </c>
      <c r="E125" s="256" t="s">
        <v>169</v>
      </c>
      <c r="F125" s="256" t="s">
        <v>205</v>
      </c>
      <c r="G125" s="339" t="s">
        <v>170</v>
      </c>
      <c r="H125" s="252" t="s">
        <v>159</v>
      </c>
      <c r="I125" s="270" t="s">
        <v>52</v>
      </c>
      <c r="J125" s="252" t="s">
        <v>151</v>
      </c>
      <c r="K125" s="252" t="s">
        <v>45</v>
      </c>
      <c r="L125" s="252" t="s">
        <v>152</v>
      </c>
      <c r="M125" s="252" t="s">
        <v>153</v>
      </c>
      <c r="N125" s="252" t="s">
        <v>154</v>
      </c>
      <c r="O125" s="250" t="s">
        <v>155</v>
      </c>
    </row>
    <row r="126" spans="2:15" ht="25.5" customHeight="1">
      <c r="B126" s="262"/>
      <c r="C126" s="263"/>
      <c r="D126" s="255"/>
      <c r="E126" s="257"/>
      <c r="F126" s="257"/>
      <c r="G126" s="257"/>
      <c r="H126" s="252"/>
      <c r="I126" s="238"/>
      <c r="J126" s="253"/>
      <c r="K126" s="253"/>
      <c r="L126" s="253"/>
      <c r="M126" s="253"/>
      <c r="N126" s="253"/>
      <c r="O126" s="251"/>
    </row>
    <row r="127" spans="2:15" ht="12.75">
      <c r="B127" s="325"/>
      <c r="C127" s="326"/>
      <c r="D127" s="143"/>
      <c r="E127" s="114"/>
      <c r="F127" s="142"/>
      <c r="G127" s="133"/>
      <c r="H127" s="128">
        <f>E127*(1-F127)*G127</f>
        <v>0</v>
      </c>
      <c r="I127" s="118"/>
      <c r="J127" s="114"/>
      <c r="K127" s="114"/>
      <c r="L127" s="114"/>
      <c r="M127" s="114"/>
      <c r="N127" s="132"/>
      <c r="O127" s="128">
        <f>SUM(I127:N127)</f>
        <v>0</v>
      </c>
    </row>
    <row r="128" spans="2:15" ht="13.5" thickBot="1">
      <c r="B128" s="247" t="s">
        <v>12</v>
      </c>
      <c r="C128" s="248"/>
      <c r="D128" s="248"/>
      <c r="E128" s="248"/>
      <c r="F128" s="248"/>
      <c r="G128" s="248"/>
      <c r="H128" s="130">
        <f>SUM(H126:H127)</f>
        <v>0</v>
      </c>
      <c r="I128" s="130">
        <f aca="true" t="shared" si="3" ref="I128:N128">SUM(I126:I127)</f>
        <v>0</v>
      </c>
      <c r="J128" s="130">
        <f t="shared" si="3"/>
        <v>0</v>
      </c>
      <c r="K128" s="130">
        <f t="shared" si="3"/>
        <v>0</v>
      </c>
      <c r="L128" s="130">
        <f t="shared" si="3"/>
        <v>0</v>
      </c>
      <c r="M128" s="130">
        <f t="shared" si="3"/>
        <v>0</v>
      </c>
      <c r="N128" s="130">
        <f t="shared" si="3"/>
        <v>0</v>
      </c>
      <c r="O128" s="129">
        <f>SUM(I128:N128)</f>
        <v>0</v>
      </c>
    </row>
    <row r="130" spans="2:12" ht="18.75" thickBot="1">
      <c r="B130" s="119" t="s">
        <v>171</v>
      </c>
      <c r="C130" s="76"/>
      <c r="D130" s="76"/>
      <c r="E130" s="23"/>
      <c r="F130" s="123"/>
      <c r="G130" s="123"/>
      <c r="K130" s="121"/>
      <c r="L130" s="122"/>
    </row>
    <row r="131" spans="2:15" ht="13.5" customHeight="1">
      <c r="B131" s="258" t="s">
        <v>167</v>
      </c>
      <c r="C131" s="259"/>
      <c r="D131" s="264" t="s">
        <v>166</v>
      </c>
      <c r="E131" s="265"/>
      <c r="F131" s="265"/>
      <c r="G131" s="265"/>
      <c r="H131" s="266"/>
      <c r="I131" s="267" t="s">
        <v>267</v>
      </c>
      <c r="J131" s="268"/>
      <c r="K131" s="268"/>
      <c r="L131" s="268"/>
      <c r="M131" s="268"/>
      <c r="N131" s="268"/>
      <c r="O131" s="269"/>
    </row>
    <row r="132" spans="2:15" ht="13.5" customHeight="1">
      <c r="B132" s="260"/>
      <c r="C132" s="261"/>
      <c r="D132" s="254" t="s">
        <v>164</v>
      </c>
      <c r="E132" s="256" t="s">
        <v>161</v>
      </c>
      <c r="F132" s="256" t="s">
        <v>163</v>
      </c>
      <c r="G132" s="254" t="s">
        <v>125</v>
      </c>
      <c r="H132" s="252" t="s">
        <v>159</v>
      </c>
      <c r="I132" s="270" t="s">
        <v>52</v>
      </c>
      <c r="J132" s="252" t="s">
        <v>151</v>
      </c>
      <c r="K132" s="252" t="s">
        <v>45</v>
      </c>
      <c r="L132" s="252" t="s">
        <v>152</v>
      </c>
      <c r="M132" s="252" t="s">
        <v>153</v>
      </c>
      <c r="N132" s="252" t="s">
        <v>154</v>
      </c>
      <c r="O132" s="250" t="s">
        <v>155</v>
      </c>
    </row>
    <row r="133" spans="2:15" ht="29.25" customHeight="1">
      <c r="B133" s="262"/>
      <c r="C133" s="263"/>
      <c r="D133" s="255"/>
      <c r="E133" s="257"/>
      <c r="F133" s="257"/>
      <c r="G133" s="255"/>
      <c r="H133" s="253"/>
      <c r="I133" s="238"/>
      <c r="J133" s="253"/>
      <c r="K133" s="253"/>
      <c r="L133" s="253"/>
      <c r="M133" s="253"/>
      <c r="N133" s="253"/>
      <c r="O133" s="251"/>
    </row>
    <row r="134" spans="2:31" ht="12.75">
      <c r="B134" s="245">
        <f>IF(B106&lt;&gt;"",B106,"")</f>
      </c>
      <c r="C134" s="246"/>
      <c r="D134" s="113"/>
      <c r="E134" s="113"/>
      <c r="F134" s="134"/>
      <c r="G134" s="136"/>
      <c r="H134" s="135">
        <f>(D134*E134)*(1-F134)*G134</f>
        <v>0</v>
      </c>
      <c r="I134" s="115"/>
      <c r="J134" s="114"/>
      <c r="K134" s="114"/>
      <c r="L134" s="114"/>
      <c r="M134" s="114"/>
      <c r="N134" s="132"/>
      <c r="O134" s="128">
        <f>SUM(I134:N134)</f>
        <v>0</v>
      </c>
      <c r="AE134" s="125"/>
    </row>
    <row r="135" spans="2:31" ht="13.5" thickBot="1">
      <c r="B135" s="239" t="s">
        <v>12</v>
      </c>
      <c r="C135" s="240"/>
      <c r="D135" s="248"/>
      <c r="E135" s="248"/>
      <c r="F135" s="248"/>
      <c r="G135" s="248"/>
      <c r="H135" s="130">
        <f>SUM(H133:H134)</f>
        <v>0</v>
      </c>
      <c r="I135" s="130">
        <f aca="true" t="shared" si="4" ref="I135:N135">SUM(I133:I134)</f>
        <v>0</v>
      </c>
      <c r="J135" s="130">
        <f t="shared" si="4"/>
        <v>0</v>
      </c>
      <c r="K135" s="130">
        <f t="shared" si="4"/>
        <v>0</v>
      </c>
      <c r="L135" s="130">
        <f t="shared" si="4"/>
        <v>0</v>
      </c>
      <c r="M135" s="130">
        <f t="shared" si="4"/>
        <v>0</v>
      </c>
      <c r="N135" s="130">
        <f t="shared" si="4"/>
        <v>0</v>
      </c>
      <c r="O135" s="129">
        <f>SUM(I135:N135)</f>
        <v>0</v>
      </c>
      <c r="AE135" s="125"/>
    </row>
    <row r="137" ht="18.75" thickBot="1">
      <c r="B137" s="11" t="s">
        <v>193</v>
      </c>
    </row>
    <row r="138" spans="2:15" ht="13.5" customHeight="1">
      <c r="B138" s="258" t="s">
        <v>165</v>
      </c>
      <c r="C138" s="259"/>
      <c r="D138" s="264" t="s">
        <v>166</v>
      </c>
      <c r="E138" s="265"/>
      <c r="F138" s="265"/>
      <c r="G138" s="265"/>
      <c r="H138" s="266"/>
      <c r="I138" s="267" t="s">
        <v>267</v>
      </c>
      <c r="J138" s="268"/>
      <c r="K138" s="268"/>
      <c r="L138" s="268"/>
      <c r="M138" s="268"/>
      <c r="N138" s="268"/>
      <c r="O138" s="269"/>
    </row>
    <row r="139" spans="2:15" ht="12.75" customHeight="1">
      <c r="B139" s="260"/>
      <c r="C139" s="261"/>
      <c r="D139" s="254" t="s">
        <v>190</v>
      </c>
      <c r="E139" s="256" t="s">
        <v>162</v>
      </c>
      <c r="F139" s="256" t="s">
        <v>191</v>
      </c>
      <c r="G139" s="254" t="s">
        <v>183</v>
      </c>
      <c r="H139" s="252" t="s">
        <v>159</v>
      </c>
      <c r="I139" s="270" t="s">
        <v>52</v>
      </c>
      <c r="J139" s="252" t="s">
        <v>151</v>
      </c>
      <c r="K139" s="252" t="s">
        <v>45</v>
      </c>
      <c r="L139" s="252" t="s">
        <v>152</v>
      </c>
      <c r="M139" s="252" t="s">
        <v>153</v>
      </c>
      <c r="N139" s="252" t="s">
        <v>154</v>
      </c>
      <c r="O139" s="250" t="s">
        <v>155</v>
      </c>
    </row>
    <row r="140" spans="2:15" ht="30" customHeight="1">
      <c r="B140" s="262"/>
      <c r="C140" s="263"/>
      <c r="D140" s="255"/>
      <c r="E140" s="257"/>
      <c r="F140" s="257"/>
      <c r="G140" s="255"/>
      <c r="H140" s="253"/>
      <c r="I140" s="238"/>
      <c r="J140" s="253"/>
      <c r="K140" s="253"/>
      <c r="L140" s="253"/>
      <c r="M140" s="253"/>
      <c r="N140" s="253"/>
      <c r="O140" s="251"/>
    </row>
    <row r="141" spans="2:31" ht="12.75">
      <c r="B141" s="245">
        <f>IF(B113&lt;&gt;"",B113,"")</f>
      </c>
      <c r="C141" s="246"/>
      <c r="D141" s="141"/>
      <c r="E141" s="142"/>
      <c r="F141" s="114"/>
      <c r="G141" s="141"/>
      <c r="H141" s="135">
        <f>D141*(1-E141)*F141</f>
        <v>0</v>
      </c>
      <c r="I141" s="118"/>
      <c r="J141" s="114"/>
      <c r="K141" s="114"/>
      <c r="L141" s="114"/>
      <c r="M141" s="114"/>
      <c r="N141" s="132"/>
      <c r="O141" s="128">
        <f>SUM(I141:N141)</f>
        <v>0</v>
      </c>
      <c r="AE141" s="125"/>
    </row>
    <row r="142" spans="2:15" ht="13.5" thickBot="1">
      <c r="B142" s="247" t="s">
        <v>12</v>
      </c>
      <c r="C142" s="248"/>
      <c r="D142" s="248"/>
      <c r="E142" s="248"/>
      <c r="F142" s="248"/>
      <c r="G142" s="249"/>
      <c r="H142" s="137">
        <f>SUM(H140:H141)</f>
        <v>0</v>
      </c>
      <c r="I142" s="137">
        <f aca="true" t="shared" si="5" ref="I142:N142">SUM(I140:I141)</f>
        <v>0</v>
      </c>
      <c r="J142" s="137">
        <f t="shared" si="5"/>
        <v>0</v>
      </c>
      <c r="K142" s="137">
        <f t="shared" si="5"/>
        <v>0</v>
      </c>
      <c r="L142" s="137">
        <f t="shared" si="5"/>
        <v>0</v>
      </c>
      <c r="M142" s="137">
        <f t="shared" si="5"/>
        <v>0</v>
      </c>
      <c r="N142" s="137">
        <f t="shared" si="5"/>
        <v>0</v>
      </c>
      <c r="O142" s="129">
        <f>SUM(I142:N142)</f>
        <v>0</v>
      </c>
    </row>
    <row r="144" ht="18.75" thickBot="1">
      <c r="B144" s="11" t="s">
        <v>195</v>
      </c>
    </row>
    <row r="145" spans="2:15" ht="13.5" customHeight="1">
      <c r="B145" s="258" t="s">
        <v>196</v>
      </c>
      <c r="C145" s="259"/>
      <c r="D145" s="264" t="s">
        <v>166</v>
      </c>
      <c r="E145" s="265"/>
      <c r="F145" s="265"/>
      <c r="G145" s="265"/>
      <c r="H145" s="266"/>
      <c r="I145" s="267" t="s">
        <v>267</v>
      </c>
      <c r="J145" s="268"/>
      <c r="K145" s="268"/>
      <c r="L145" s="268"/>
      <c r="M145" s="268"/>
      <c r="N145" s="268"/>
      <c r="O145" s="269"/>
    </row>
    <row r="146" spans="2:15" ht="12.75" customHeight="1">
      <c r="B146" s="260"/>
      <c r="C146" s="261"/>
      <c r="D146" s="254" t="s">
        <v>204</v>
      </c>
      <c r="E146" s="256" t="s">
        <v>169</v>
      </c>
      <c r="F146" s="256" t="s">
        <v>182</v>
      </c>
      <c r="G146" s="254" t="s">
        <v>170</v>
      </c>
      <c r="H146" s="252" t="s">
        <v>159</v>
      </c>
      <c r="I146" s="270" t="s">
        <v>52</v>
      </c>
      <c r="J146" s="252" t="s">
        <v>151</v>
      </c>
      <c r="K146" s="252" t="s">
        <v>45</v>
      </c>
      <c r="L146" s="252" t="s">
        <v>152</v>
      </c>
      <c r="M146" s="252" t="s">
        <v>153</v>
      </c>
      <c r="N146" s="252" t="s">
        <v>154</v>
      </c>
      <c r="O146" s="250" t="s">
        <v>155</v>
      </c>
    </row>
    <row r="147" spans="2:15" ht="25.5" customHeight="1">
      <c r="B147" s="262"/>
      <c r="C147" s="263"/>
      <c r="D147" s="255"/>
      <c r="E147" s="257"/>
      <c r="F147" s="257"/>
      <c r="G147" s="255"/>
      <c r="H147" s="253"/>
      <c r="I147" s="238"/>
      <c r="J147" s="253"/>
      <c r="K147" s="253"/>
      <c r="L147" s="253"/>
      <c r="M147" s="253"/>
      <c r="N147" s="253"/>
      <c r="O147" s="251"/>
    </row>
    <row r="148" spans="2:15" ht="12.75">
      <c r="B148" s="245">
        <f>IF(B120&lt;&gt;"",B120,"")</f>
      </c>
      <c r="C148" s="246"/>
      <c r="D148" s="144">
        <f>IF(D120&lt;&gt;"",D120,"")</f>
      </c>
      <c r="E148" s="114"/>
      <c r="F148" s="142"/>
      <c r="G148" s="114"/>
      <c r="H148" s="135">
        <f>E148*(1-F148)*G148</f>
        <v>0</v>
      </c>
      <c r="I148" s="118"/>
      <c r="J148" s="114"/>
      <c r="K148" s="114"/>
      <c r="L148" s="114"/>
      <c r="M148" s="114"/>
      <c r="N148" s="132"/>
      <c r="O148" s="128">
        <f>SUM(I148:N148)</f>
        <v>0</v>
      </c>
    </row>
    <row r="149" spans="2:15" ht="13.5" thickBot="1">
      <c r="B149" s="247" t="s">
        <v>12</v>
      </c>
      <c r="C149" s="248"/>
      <c r="D149" s="248"/>
      <c r="E149" s="248"/>
      <c r="F149" s="248"/>
      <c r="G149" s="249"/>
      <c r="H149" s="137">
        <f>SUM(H147:H148)</f>
        <v>0</v>
      </c>
      <c r="I149" s="137">
        <f aca="true" t="shared" si="6" ref="I149:N149">SUM(I147:I148)</f>
        <v>0</v>
      </c>
      <c r="J149" s="137">
        <f t="shared" si="6"/>
        <v>0</v>
      </c>
      <c r="K149" s="137">
        <f t="shared" si="6"/>
        <v>0</v>
      </c>
      <c r="L149" s="137">
        <f t="shared" si="6"/>
        <v>0</v>
      </c>
      <c r="M149" s="137">
        <f t="shared" si="6"/>
        <v>0</v>
      </c>
      <c r="N149" s="137">
        <f t="shared" si="6"/>
        <v>0</v>
      </c>
      <c r="O149" s="129">
        <f>SUM(I149:N149)</f>
        <v>0</v>
      </c>
    </row>
    <row r="151" ht="18.75" thickBot="1">
      <c r="B151" s="11" t="s">
        <v>194</v>
      </c>
    </row>
    <row r="152" spans="2:18" ht="13.5" customHeight="1">
      <c r="B152" s="258" t="s">
        <v>198</v>
      </c>
      <c r="C152" s="259"/>
      <c r="D152" s="264" t="s">
        <v>166</v>
      </c>
      <c r="E152" s="265"/>
      <c r="F152" s="265"/>
      <c r="G152" s="265"/>
      <c r="H152" s="266"/>
      <c r="I152" s="267" t="s">
        <v>267</v>
      </c>
      <c r="J152" s="268"/>
      <c r="K152" s="268"/>
      <c r="L152" s="268"/>
      <c r="M152" s="268"/>
      <c r="N152" s="268"/>
      <c r="O152" s="269"/>
      <c r="Q152" s="342" t="s">
        <v>181</v>
      </c>
      <c r="R152" s="340" t="s">
        <v>178</v>
      </c>
    </row>
    <row r="153" spans="2:18" ht="12.75" customHeight="1">
      <c r="B153" s="260"/>
      <c r="C153" s="261"/>
      <c r="D153" s="254" t="s">
        <v>168</v>
      </c>
      <c r="E153" s="256" t="s">
        <v>169</v>
      </c>
      <c r="F153" s="256" t="s">
        <v>205</v>
      </c>
      <c r="G153" s="254" t="s">
        <v>170</v>
      </c>
      <c r="H153" s="252" t="s">
        <v>159</v>
      </c>
      <c r="I153" s="270" t="s">
        <v>52</v>
      </c>
      <c r="J153" s="252" t="s">
        <v>151</v>
      </c>
      <c r="K153" s="252" t="s">
        <v>45</v>
      </c>
      <c r="L153" s="252" t="s">
        <v>152</v>
      </c>
      <c r="M153" s="252" t="s">
        <v>153</v>
      </c>
      <c r="N153" s="252" t="s">
        <v>154</v>
      </c>
      <c r="O153" s="250" t="s">
        <v>155</v>
      </c>
      <c r="Q153" s="343"/>
      <c r="R153" s="341"/>
    </row>
    <row r="154" spans="2:18" ht="25.5" customHeight="1" thickBot="1">
      <c r="B154" s="262"/>
      <c r="C154" s="263"/>
      <c r="D154" s="255"/>
      <c r="E154" s="257"/>
      <c r="F154" s="257"/>
      <c r="G154" s="255"/>
      <c r="H154" s="253"/>
      <c r="I154" s="238"/>
      <c r="J154" s="253"/>
      <c r="K154" s="253"/>
      <c r="L154" s="253"/>
      <c r="M154" s="253"/>
      <c r="N154" s="253"/>
      <c r="O154" s="251"/>
      <c r="Q154" s="117">
        <f>H135+H142+H149+H156-H107-H114-H121-H128</f>
        <v>0</v>
      </c>
      <c r="R154" s="130">
        <f>O135+V135+AC135+O142+V142+AC142+O149+V149+AC149+O156+V156+AC156-O107-V107-AC107-O114-V114-AC114-O121-V121-AC121-O128-V128-AC128</f>
        <v>0</v>
      </c>
    </row>
    <row r="155" spans="2:15" ht="12.75">
      <c r="B155" s="245">
        <f>IF(B127&lt;&gt;"",B127,"")</f>
      </c>
      <c r="C155" s="246"/>
      <c r="D155" s="144">
        <f>IF(D127&lt;&gt;"",D127,"")</f>
      </c>
      <c r="E155" s="114"/>
      <c r="F155" s="142"/>
      <c r="G155" s="114"/>
      <c r="H155" s="135">
        <f>E155*(1-F155)*G155</f>
        <v>0</v>
      </c>
      <c r="I155" s="118"/>
      <c r="J155" s="114"/>
      <c r="K155" s="114"/>
      <c r="L155" s="114"/>
      <c r="M155" s="114"/>
      <c r="N155" s="132"/>
      <c r="O155" s="128">
        <f>SUM(I155:N155)</f>
        <v>0</v>
      </c>
    </row>
    <row r="156" spans="2:15" ht="13.5" thickBot="1">
      <c r="B156" s="247" t="s">
        <v>12</v>
      </c>
      <c r="C156" s="248"/>
      <c r="D156" s="248"/>
      <c r="E156" s="248"/>
      <c r="F156" s="248"/>
      <c r="G156" s="249"/>
      <c r="H156" s="137">
        <f>SUM(H154:H155)</f>
        <v>0</v>
      </c>
      <c r="I156" s="137">
        <f aca="true" t="shared" si="7" ref="I156:N156">SUM(I154:I155)</f>
        <v>0</v>
      </c>
      <c r="J156" s="137">
        <f t="shared" si="7"/>
        <v>0</v>
      </c>
      <c r="K156" s="137">
        <f t="shared" si="7"/>
        <v>0</v>
      </c>
      <c r="L156" s="137">
        <f t="shared" si="7"/>
        <v>0</v>
      </c>
      <c r="M156" s="137">
        <f t="shared" si="7"/>
        <v>0</v>
      </c>
      <c r="N156" s="137">
        <f t="shared" si="7"/>
        <v>0</v>
      </c>
      <c r="O156" s="129">
        <f>SUM(I156:N156)</f>
        <v>0</v>
      </c>
    </row>
    <row r="158" ht="18">
      <c r="B158" s="11" t="s">
        <v>146</v>
      </c>
    </row>
    <row r="159" ht="12.75">
      <c r="B159" s="108" t="s">
        <v>265</v>
      </c>
    </row>
    <row r="160" spans="2:5" ht="12.75">
      <c r="B160" s="324" t="s">
        <v>218</v>
      </c>
      <c r="C160" s="324"/>
      <c r="D160" s="324"/>
      <c r="E160" s="324"/>
    </row>
    <row r="161" spans="2:5" ht="12.75">
      <c r="B161" s="324" t="s">
        <v>219</v>
      </c>
      <c r="C161" s="324"/>
      <c r="D161" s="324"/>
      <c r="E161" s="324"/>
    </row>
    <row r="162" spans="2:5" ht="12.75">
      <c r="B162" s="324" t="s">
        <v>220</v>
      </c>
      <c r="C162" s="324"/>
      <c r="D162" s="324"/>
      <c r="E162" s="324"/>
    </row>
    <row r="163" spans="2:5" ht="12.75">
      <c r="B163" s="324" t="s">
        <v>221</v>
      </c>
      <c r="C163" s="324"/>
      <c r="D163" s="324"/>
      <c r="E163" s="324"/>
    </row>
    <row r="164" spans="2:5" ht="12.75">
      <c r="B164" s="332" t="s">
        <v>147</v>
      </c>
      <c r="C164" s="332"/>
      <c r="D164" s="332"/>
      <c r="E164" s="332"/>
    </row>
    <row r="165" spans="8:10" ht="13.5" customHeight="1">
      <c r="H165" s="243" t="s">
        <v>180</v>
      </c>
      <c r="I165" s="243"/>
      <c r="J165" s="243"/>
    </row>
    <row r="166" spans="2:10" ht="18">
      <c r="B166" s="138" t="s">
        <v>179</v>
      </c>
      <c r="H166" s="244"/>
      <c r="I166" s="244"/>
      <c r="J166" s="244"/>
    </row>
    <row r="167" spans="2:11" ht="25.5">
      <c r="B167" s="322" t="s">
        <v>2</v>
      </c>
      <c r="C167" s="323"/>
      <c r="D167" s="20" t="s">
        <v>1</v>
      </c>
      <c r="E167" s="20" t="s">
        <v>0</v>
      </c>
      <c r="F167" s="21" t="s">
        <v>3</v>
      </c>
      <c r="G167" s="21" t="s">
        <v>4</v>
      </c>
      <c r="H167" s="319" t="s">
        <v>5</v>
      </c>
      <c r="I167" s="320"/>
      <c r="J167" s="320"/>
      <c r="K167" s="321"/>
    </row>
    <row r="168" spans="2:11" ht="12.75">
      <c r="B168" s="317"/>
      <c r="C168" s="318"/>
      <c r="D168" s="16"/>
      <c r="E168" s="16"/>
      <c r="F168" s="16"/>
      <c r="G168" s="63"/>
      <c r="H168" s="314"/>
      <c r="I168" s="315"/>
      <c r="J168" s="315"/>
      <c r="K168" s="316"/>
    </row>
  </sheetData>
  <sheetProtection sheet="1" objects="1" scenarios="1"/>
  <mergeCells count="226">
    <mergeCell ref="H16:I16"/>
    <mergeCell ref="D16:F16"/>
    <mergeCell ref="M146:M147"/>
    <mergeCell ref="N146:N147"/>
    <mergeCell ref="K118:K119"/>
    <mergeCell ref="N118:N119"/>
    <mergeCell ref="M118:M119"/>
    <mergeCell ref="N132:N133"/>
    <mergeCell ref="I131:O131"/>
    <mergeCell ref="L132:L133"/>
    <mergeCell ref="B148:C148"/>
    <mergeCell ref="I146:I147"/>
    <mergeCell ref="J146:J147"/>
    <mergeCell ref="K146:K147"/>
    <mergeCell ref="N125:N126"/>
    <mergeCell ref="O132:O133"/>
    <mergeCell ref="J118:J119"/>
    <mergeCell ref="O146:O147"/>
    <mergeCell ref="L146:L147"/>
    <mergeCell ref="O139:O140"/>
    <mergeCell ref="O118:O119"/>
    <mergeCell ref="M132:M133"/>
    <mergeCell ref="I124:O124"/>
    <mergeCell ref="I132:I133"/>
    <mergeCell ref="H153:H154"/>
    <mergeCell ref="I153:I154"/>
    <mergeCell ref="L153:L154"/>
    <mergeCell ref="M153:M154"/>
    <mergeCell ref="K104:K105"/>
    <mergeCell ref="R152:R153"/>
    <mergeCell ref="Q152:Q153"/>
    <mergeCell ref="N153:N154"/>
    <mergeCell ref="I138:O138"/>
    <mergeCell ref="L139:L140"/>
    <mergeCell ref="M139:M140"/>
    <mergeCell ref="N139:N140"/>
    <mergeCell ref="M125:M126"/>
    <mergeCell ref="O125:O126"/>
    <mergeCell ref="L125:L126"/>
    <mergeCell ref="K125:K126"/>
    <mergeCell ref="G125:G126"/>
    <mergeCell ref="H125:H126"/>
    <mergeCell ref="J125:J126"/>
    <mergeCell ref="I125:I126"/>
    <mergeCell ref="H118:H119"/>
    <mergeCell ref="I118:I119"/>
    <mergeCell ref="B124:C126"/>
    <mergeCell ref="D125:D126"/>
    <mergeCell ref="E125:E126"/>
    <mergeCell ref="D124:H124"/>
    <mergeCell ref="B113:C113"/>
    <mergeCell ref="B120:C120"/>
    <mergeCell ref="E111:E112"/>
    <mergeCell ref="I117:O117"/>
    <mergeCell ref="L118:L119"/>
    <mergeCell ref="B114:G114"/>
    <mergeCell ref="H115:J116"/>
    <mergeCell ref="D118:D119"/>
    <mergeCell ref="B117:C119"/>
    <mergeCell ref="G118:G119"/>
    <mergeCell ref="L104:L105"/>
    <mergeCell ref="I111:I112"/>
    <mergeCell ref="H101:J102"/>
    <mergeCell ref="I103:O103"/>
    <mergeCell ref="M104:M105"/>
    <mergeCell ref="N104:N105"/>
    <mergeCell ref="O104:O105"/>
    <mergeCell ref="I110:O110"/>
    <mergeCell ref="O111:O112"/>
    <mergeCell ref="J111:J112"/>
    <mergeCell ref="B60:C60"/>
    <mergeCell ref="B84:C84"/>
    <mergeCell ref="B68:C68"/>
    <mergeCell ref="B61:C61"/>
    <mergeCell ref="B72:C74"/>
    <mergeCell ref="B71:D71"/>
    <mergeCell ref="D60:F60"/>
    <mergeCell ref="D68:F68"/>
    <mergeCell ref="B66:C66"/>
    <mergeCell ref="B67:C67"/>
    <mergeCell ref="B77:C77"/>
    <mergeCell ref="B78:C78"/>
    <mergeCell ref="B85:C85"/>
    <mergeCell ref="B62:C62"/>
    <mergeCell ref="B63:C63"/>
    <mergeCell ref="B64:C64"/>
    <mergeCell ref="B75:C75"/>
    <mergeCell ref="B76:C76"/>
    <mergeCell ref="B81:C83"/>
    <mergeCell ref="B80:D80"/>
    <mergeCell ref="B54:D56"/>
    <mergeCell ref="E54:G54"/>
    <mergeCell ref="E55:G55"/>
    <mergeCell ref="E56:G56"/>
    <mergeCell ref="D59:F59"/>
    <mergeCell ref="B65:C65"/>
    <mergeCell ref="B59:C59"/>
    <mergeCell ref="B164:E164"/>
    <mergeCell ref="B160:E160"/>
    <mergeCell ref="B163:E163"/>
    <mergeCell ref="D138:H138"/>
    <mergeCell ref="B142:G142"/>
    <mergeCell ref="G146:G147"/>
    <mergeCell ref="H146:H147"/>
    <mergeCell ref="B149:G149"/>
    <mergeCell ref="B161:E161"/>
    <mergeCell ref="B162:E162"/>
    <mergeCell ref="E118:E119"/>
    <mergeCell ref="F118:F119"/>
    <mergeCell ref="B127:C127"/>
    <mergeCell ref="B128:G128"/>
    <mergeCell ref="B131:C133"/>
    <mergeCell ref="D131:H131"/>
    <mergeCell ref="F125:F126"/>
    <mergeCell ref="H168:K168"/>
    <mergeCell ref="B168:C168"/>
    <mergeCell ref="H167:K167"/>
    <mergeCell ref="B167:C167"/>
    <mergeCell ref="B10:E10"/>
    <mergeCell ref="B11:E11"/>
    <mergeCell ref="E53:G53"/>
    <mergeCell ref="B51:D53"/>
    <mergeCell ref="E51:G51"/>
    <mergeCell ref="E52:G52"/>
    <mergeCell ref="B19:C19"/>
    <mergeCell ref="B12:K12"/>
    <mergeCell ref="C39:F39"/>
    <mergeCell ref="I39:L39"/>
    <mergeCell ref="B6:D6"/>
    <mergeCell ref="B138:C140"/>
    <mergeCell ref="H47:K47"/>
    <mergeCell ref="E47:G47"/>
    <mergeCell ref="B47:D47"/>
    <mergeCell ref="B48:D50"/>
    <mergeCell ref="E50:G50"/>
    <mergeCell ref="E48:G48"/>
    <mergeCell ref="E49:G49"/>
    <mergeCell ref="G19:I19"/>
    <mergeCell ref="K92:K93"/>
    <mergeCell ref="K94:K95"/>
    <mergeCell ref="D92:D93"/>
    <mergeCell ref="G92:G93"/>
    <mergeCell ref="E92:E93"/>
    <mergeCell ref="H92:I92"/>
    <mergeCell ref="F92:F93"/>
    <mergeCell ref="D61:F61"/>
    <mergeCell ref="D62:F62"/>
    <mergeCell ref="D63:F63"/>
    <mergeCell ref="F71:G71"/>
    <mergeCell ref="D69:F69"/>
    <mergeCell ref="G69:H69"/>
    <mergeCell ref="D65:F65"/>
    <mergeCell ref="D64:F64"/>
    <mergeCell ref="D66:F66"/>
    <mergeCell ref="D67:F67"/>
    <mergeCell ref="B79:C79"/>
    <mergeCell ref="B86:C86"/>
    <mergeCell ref="B89:C89"/>
    <mergeCell ref="B87:C87"/>
    <mergeCell ref="B95:C95"/>
    <mergeCell ref="B92:C93"/>
    <mergeCell ref="B98:C98"/>
    <mergeCell ref="B97:C97"/>
    <mergeCell ref="B94:C94"/>
    <mergeCell ref="I108:J109"/>
    <mergeCell ref="B106:C106"/>
    <mergeCell ref="B96:C96"/>
    <mergeCell ref="B103:C105"/>
    <mergeCell ref="I104:I105"/>
    <mergeCell ref="J104:J105"/>
    <mergeCell ref="D103:H103"/>
    <mergeCell ref="E104:E105"/>
    <mergeCell ref="F104:F105"/>
    <mergeCell ref="G104:G105"/>
    <mergeCell ref="N111:N112"/>
    <mergeCell ref="H111:H112"/>
    <mergeCell ref="L111:L112"/>
    <mergeCell ref="D104:D105"/>
    <mergeCell ref="B107:G107"/>
    <mergeCell ref="D111:D112"/>
    <mergeCell ref="D110:H110"/>
    <mergeCell ref="M111:M112"/>
    <mergeCell ref="K111:K112"/>
    <mergeCell ref="B110:C112"/>
    <mergeCell ref="H104:H105"/>
    <mergeCell ref="D132:D133"/>
    <mergeCell ref="E132:E133"/>
    <mergeCell ref="F132:F133"/>
    <mergeCell ref="G132:G133"/>
    <mergeCell ref="H132:H133"/>
    <mergeCell ref="F111:F112"/>
    <mergeCell ref="G111:G112"/>
    <mergeCell ref="D117:H117"/>
    <mergeCell ref="B121:G121"/>
    <mergeCell ref="J132:J133"/>
    <mergeCell ref="K132:K133"/>
    <mergeCell ref="B134:C134"/>
    <mergeCell ref="B135:G135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B141:C141"/>
    <mergeCell ref="B152:C154"/>
    <mergeCell ref="D152:H152"/>
    <mergeCell ref="I152:O152"/>
    <mergeCell ref="B145:C147"/>
    <mergeCell ref="D145:H145"/>
    <mergeCell ref="I145:O145"/>
    <mergeCell ref="D146:D147"/>
    <mergeCell ref="E146:E147"/>
    <mergeCell ref="F146:F147"/>
    <mergeCell ref="H165:J166"/>
    <mergeCell ref="B155:C155"/>
    <mergeCell ref="B156:G156"/>
    <mergeCell ref="O153:O154"/>
    <mergeCell ref="J153:J154"/>
    <mergeCell ref="K153:K154"/>
    <mergeCell ref="D153:D154"/>
    <mergeCell ref="E153:E154"/>
    <mergeCell ref="F153:F154"/>
    <mergeCell ref="G153:G154"/>
  </mergeCells>
  <printOptions horizontalCentered="1" verticalCentered="1"/>
  <pageMargins left="0.3937007874015748" right="0.3937007874015748" top="0.25" bottom="0.25" header="0" footer="0"/>
  <pageSetup horizontalDpi="300" verticalDpi="300" orientation="landscape" scale="58" r:id="rId4"/>
  <headerFooter alignWithMargins="0">
    <oddFooter>&amp;L&amp;D&amp;RPágina &amp;P de &amp;N</oddFooter>
  </headerFooter>
  <rowBreaks count="3" manualBreakCount="3">
    <brk id="27" max="22" man="1"/>
    <brk id="100" max="22" man="1"/>
    <brk id="129" max="2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B2:J42"/>
  <sheetViews>
    <sheetView showGridLines="0" showRowColHeaders="0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71875" style="0" customWidth="1"/>
    <col min="2" max="2" width="12.421875" style="0" customWidth="1"/>
    <col min="3" max="10" width="10.7109375" style="0" customWidth="1"/>
  </cols>
  <sheetData>
    <row r="1" ht="13.5" customHeight="1"/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40.5" customHeight="1">
      <c r="B3" s="2"/>
      <c r="C3" s="2"/>
      <c r="D3" s="2"/>
      <c r="E3" s="2"/>
      <c r="F3" s="2"/>
      <c r="G3" s="2"/>
      <c r="H3" s="2"/>
      <c r="I3" s="2"/>
      <c r="J3" s="2"/>
    </row>
    <row r="4" spans="2:9" ht="20.25">
      <c r="B4" s="9" t="s">
        <v>268</v>
      </c>
      <c r="E4" s="12"/>
      <c r="F4" s="13"/>
      <c r="I4" s="7"/>
    </row>
    <row r="5" ht="16.5" customHeight="1">
      <c r="B5" s="11" t="s">
        <v>263</v>
      </c>
    </row>
    <row r="13" ht="18">
      <c r="B13" s="11" t="s">
        <v>19</v>
      </c>
    </row>
    <row r="21" ht="18">
      <c r="B21" s="11" t="s">
        <v>20</v>
      </c>
    </row>
    <row r="29" spans="2:6" ht="18.75" thickBot="1">
      <c r="B29" s="11" t="s">
        <v>21</v>
      </c>
      <c r="D29" s="6"/>
      <c r="F29" s="6">
        <v>1</v>
      </c>
    </row>
    <row r="30" spans="2:7" ht="13.5" thickBot="1">
      <c r="B30" s="351" t="s">
        <v>6</v>
      </c>
      <c r="C30" s="351"/>
      <c r="D30" s="351" t="s">
        <v>2</v>
      </c>
      <c r="E30" s="349" t="s">
        <v>1</v>
      </c>
      <c r="F30" s="347" t="s">
        <v>7</v>
      </c>
      <c r="G30" s="348"/>
    </row>
    <row r="31" spans="2:7" ht="13.5" thickBot="1">
      <c r="B31" s="351"/>
      <c r="C31" s="351"/>
      <c r="D31" s="351"/>
      <c r="E31" s="350"/>
      <c r="F31" s="22">
        <v>0</v>
      </c>
      <c r="G31" s="22" t="s">
        <v>8</v>
      </c>
    </row>
    <row r="32" spans="2:7" ht="13.5" thickBot="1">
      <c r="B32" s="345" t="s">
        <v>227</v>
      </c>
      <c r="C32" s="346"/>
      <c r="D32" s="15"/>
      <c r="E32" s="15"/>
      <c r="F32" s="15"/>
      <c r="G32" s="19">
        <f aca="true" t="shared" si="0" ref="G32:G40">SUM(F32:F32)</f>
        <v>0</v>
      </c>
    </row>
    <row r="33" spans="2:7" ht="13.5" thickBot="1">
      <c r="B33" s="345" t="s">
        <v>228</v>
      </c>
      <c r="C33" s="346"/>
      <c r="D33" s="15"/>
      <c r="E33" s="15"/>
      <c r="F33" s="15"/>
      <c r="G33" s="19">
        <f t="shared" si="0"/>
        <v>0</v>
      </c>
    </row>
    <row r="34" spans="2:7" ht="13.5" thickBot="1">
      <c r="B34" s="345" t="s">
        <v>229</v>
      </c>
      <c r="C34" s="346"/>
      <c r="D34" s="15"/>
      <c r="E34" s="15"/>
      <c r="F34" s="15"/>
      <c r="G34" s="19">
        <f t="shared" si="0"/>
        <v>0</v>
      </c>
    </row>
    <row r="35" spans="2:7" ht="13.5" thickBot="1">
      <c r="B35" s="345" t="s">
        <v>230</v>
      </c>
      <c r="C35" s="346"/>
      <c r="D35" s="15"/>
      <c r="E35" s="15"/>
      <c r="F35" s="15"/>
      <c r="G35" s="19">
        <f t="shared" si="0"/>
        <v>0</v>
      </c>
    </row>
    <row r="36" spans="2:7" ht="13.5" thickBot="1">
      <c r="B36" s="345" t="s">
        <v>231</v>
      </c>
      <c r="C36" s="346"/>
      <c r="D36" s="15"/>
      <c r="E36" s="15"/>
      <c r="F36" s="15"/>
      <c r="G36" s="19">
        <f t="shared" si="0"/>
        <v>0</v>
      </c>
    </row>
    <row r="37" spans="2:7" ht="13.5" thickBot="1">
      <c r="B37" s="345" t="s">
        <v>232</v>
      </c>
      <c r="C37" s="346"/>
      <c r="D37" s="15"/>
      <c r="E37" s="15"/>
      <c r="F37" s="15"/>
      <c r="G37" s="19">
        <f t="shared" si="0"/>
        <v>0</v>
      </c>
    </row>
    <row r="38" spans="2:7" ht="13.5" thickBot="1">
      <c r="B38" s="345" t="s">
        <v>233</v>
      </c>
      <c r="C38" s="346"/>
      <c r="D38" s="15"/>
      <c r="E38" s="15"/>
      <c r="F38" s="15"/>
      <c r="G38" s="19">
        <f t="shared" si="0"/>
        <v>0</v>
      </c>
    </row>
    <row r="39" spans="2:7" ht="13.5" thickBot="1">
      <c r="B39" s="345" t="s">
        <v>234</v>
      </c>
      <c r="C39" s="346"/>
      <c r="D39" s="15"/>
      <c r="E39" s="15"/>
      <c r="F39" s="15"/>
      <c r="G39" s="19">
        <f t="shared" si="0"/>
        <v>0</v>
      </c>
    </row>
    <row r="40" spans="2:7" ht="13.5" thickBot="1">
      <c r="B40" s="345" t="s">
        <v>10</v>
      </c>
      <c r="C40" s="346"/>
      <c r="D40" s="15"/>
      <c r="E40" s="15"/>
      <c r="F40" s="15"/>
      <c r="G40" s="19">
        <f t="shared" si="0"/>
        <v>0</v>
      </c>
    </row>
    <row r="42" ht="12.75">
      <c r="H42" s="7"/>
    </row>
  </sheetData>
  <sheetProtection sheet="1" objects="1" scenarios="1"/>
  <mergeCells count="13">
    <mergeCell ref="B33:C33"/>
    <mergeCell ref="B36:C36"/>
    <mergeCell ref="F30:G30"/>
    <mergeCell ref="E30:E31"/>
    <mergeCell ref="B30:C31"/>
    <mergeCell ref="D30:D31"/>
    <mergeCell ref="B32:C32"/>
    <mergeCell ref="B35:C35"/>
    <mergeCell ref="B34:C34"/>
    <mergeCell ref="B40:C40"/>
    <mergeCell ref="B39:C39"/>
    <mergeCell ref="B38:C38"/>
    <mergeCell ref="B37:C37"/>
  </mergeCells>
  <printOptions horizontalCentered="1"/>
  <pageMargins left="0.75" right="0.75" top="1" bottom="1" header="0" footer="0"/>
  <pageSetup horizontalDpi="300" verticalDpi="300" orientation="landscape" scale="88" r:id="rId3"/>
  <headerFooter alignWithMargins="0">
    <oddFooter>&amp;L&amp;D&amp;RPágina &amp;P de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K154"/>
  <sheetViews>
    <sheetView showGridLines="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71875" style="0" customWidth="1"/>
    <col min="3" max="3" width="20.421875" style="0" customWidth="1"/>
  </cols>
  <sheetData>
    <row r="1" spans="2:7" ht="13.5" customHeight="1">
      <c r="B1" s="191" t="b">
        <v>0</v>
      </c>
      <c r="C1" s="206"/>
      <c r="D1" s="206"/>
      <c r="E1" s="206"/>
      <c r="F1" s="206"/>
      <c r="G1" s="206"/>
    </row>
    <row r="2" spans="2:7" ht="13.5" customHeight="1">
      <c r="B2" s="206"/>
      <c r="C2" s="206"/>
      <c r="D2" s="206"/>
      <c r="E2" s="206"/>
      <c r="F2" s="206"/>
      <c r="G2" s="206"/>
    </row>
    <row r="3" spans="2:7" ht="40.5" customHeight="1">
      <c r="B3" s="206"/>
      <c r="C3" s="206"/>
      <c r="D3" s="206"/>
      <c r="E3" s="206"/>
      <c r="F3" s="206"/>
      <c r="G3" s="206"/>
    </row>
    <row r="4" ht="20.25">
      <c r="B4" s="9" t="s">
        <v>22</v>
      </c>
    </row>
    <row r="5" spans="2:5" ht="13.5" customHeight="1">
      <c r="B5" s="360" t="s">
        <v>48</v>
      </c>
      <c r="C5" s="360"/>
      <c r="D5" s="360"/>
      <c r="E5" s="177">
        <v>0.1281</v>
      </c>
    </row>
    <row r="6" ht="13.5" customHeight="1">
      <c r="B6" s="9"/>
    </row>
    <row r="7" ht="26.25" customHeight="1" thickBot="1">
      <c r="B7" s="174" t="s">
        <v>213</v>
      </c>
    </row>
    <row r="8" spans="2:8" ht="42" customHeight="1" thickBot="1">
      <c r="B8" s="147" t="s">
        <v>126</v>
      </c>
      <c r="C8" s="190"/>
      <c r="D8" s="147" t="s">
        <v>258</v>
      </c>
      <c r="E8" s="189"/>
      <c r="G8" s="173" t="s">
        <v>269</v>
      </c>
      <c r="H8" s="175">
        <v>0.5</v>
      </c>
    </row>
    <row r="9" ht="13.5" thickBot="1">
      <c r="D9" s="2"/>
    </row>
    <row r="10" spans="2:5" ht="12.75">
      <c r="B10" s="373" t="s">
        <v>172</v>
      </c>
      <c r="C10" s="374"/>
      <c r="D10" s="367" t="s">
        <v>9</v>
      </c>
      <c r="E10" s="368"/>
    </row>
    <row r="11" spans="2:5" ht="12.75">
      <c r="B11" s="375"/>
      <c r="C11" s="376"/>
      <c r="D11" s="79">
        <v>0</v>
      </c>
      <c r="E11" s="377" t="s">
        <v>8</v>
      </c>
    </row>
    <row r="12" spans="2:5" ht="12.75">
      <c r="B12" s="375"/>
      <c r="C12" s="376"/>
      <c r="D12" s="149">
        <f>AñoBase</f>
        <v>2008</v>
      </c>
      <c r="E12" s="377"/>
    </row>
    <row r="13" spans="2:5" ht="12.75">
      <c r="B13" s="153"/>
      <c r="C13" s="151"/>
      <c r="D13" s="152"/>
      <c r="E13" s="154"/>
    </row>
    <row r="14" spans="2:5" ht="12.75">
      <c r="B14" s="378">
        <f>IF(PREPARACION!B106&lt;&gt;"",PREPARACION!B106,"")</f>
      </c>
      <c r="C14" s="379"/>
      <c r="D14" s="150">
        <f>PREPARACION!$H134-PREPARACION!$H106</f>
        <v>0</v>
      </c>
      <c r="E14" s="155">
        <f aca="true" t="shared" si="0" ref="E14:E19">SUM(D14:D14)</f>
        <v>0</v>
      </c>
    </row>
    <row r="15" spans="2:5" ht="12.75">
      <c r="B15" s="371">
        <f>IF(PREPARACION!B113&lt;&gt;"",PREPARACION!B113,"")</f>
      </c>
      <c r="C15" s="372"/>
      <c r="D15" s="146">
        <f>IF(PREPARACION!$G141=0,PREPARACION!$H141-PREPARACION!$H113,IF(MOD(D$11,PREPARACION!$G141)=0,PREPARACION!$H141-PREPARACION!$H113,0))</f>
        <v>0</v>
      </c>
      <c r="E15" s="155">
        <f t="shared" si="0"/>
        <v>0</v>
      </c>
    </row>
    <row r="16" spans="2:5" ht="12.75">
      <c r="B16" s="371">
        <f>IF(PREPARACION!B120&lt;&gt;"",PREPARACION!B120,"")</f>
      </c>
      <c r="C16" s="372"/>
      <c r="D16" s="99">
        <f>PREPARACION!$H148-PREPARACION!$H120</f>
        <v>0</v>
      </c>
      <c r="E16" s="155">
        <f t="shared" si="0"/>
        <v>0</v>
      </c>
    </row>
    <row r="17" spans="2:5" ht="12.75">
      <c r="B17" s="371">
        <f>IF(PREPARACION!B127&lt;&gt;"",PREPARACION!B127,"")</f>
      </c>
      <c r="C17" s="372"/>
      <c r="D17" s="99">
        <f>PREPARACION!$H155-PREPARACION!$H127</f>
        <v>0</v>
      </c>
      <c r="E17" s="155">
        <f t="shared" si="0"/>
        <v>0</v>
      </c>
    </row>
    <row r="18" spans="2:5" ht="12.75">
      <c r="B18" s="77" t="s">
        <v>94</v>
      </c>
      <c r="C18" s="78"/>
      <c r="D18" s="99">
        <v>0</v>
      </c>
      <c r="E18" s="155">
        <f t="shared" si="0"/>
        <v>0</v>
      </c>
    </row>
    <row r="19" spans="2:5" ht="13.5" thickBot="1">
      <c r="B19" s="80" t="s">
        <v>95</v>
      </c>
      <c r="C19" s="81"/>
      <c r="D19" s="100">
        <f>SUM(D13:D18)</f>
        <v>0</v>
      </c>
      <c r="E19" s="101">
        <f t="shared" si="0"/>
        <v>0</v>
      </c>
    </row>
    <row r="21" ht="18">
      <c r="B21" s="11" t="s">
        <v>214</v>
      </c>
    </row>
    <row r="22" spans="2:6" ht="25.5" customHeight="1">
      <c r="B22" s="176" t="s">
        <v>126</v>
      </c>
      <c r="C22" s="229" t="s">
        <v>235</v>
      </c>
      <c r="E22" s="120"/>
      <c r="F22" s="120"/>
    </row>
    <row r="23" spans="4:6" ht="13.5" thickBot="1">
      <c r="D23" s="188">
        <v>1</v>
      </c>
      <c r="E23" s="188">
        <v>1</v>
      </c>
      <c r="F23" s="120"/>
    </row>
    <row r="24" spans="2:5" ht="13.5" thickBot="1">
      <c r="B24" s="361" t="s">
        <v>6</v>
      </c>
      <c r="C24" s="362"/>
      <c r="D24" s="347" t="s">
        <v>9</v>
      </c>
      <c r="E24" s="348"/>
    </row>
    <row r="25" spans="2:5" ht="12.75">
      <c r="B25" s="363"/>
      <c r="C25" s="364"/>
      <c r="D25" s="17">
        <v>0</v>
      </c>
      <c r="E25" s="369" t="s">
        <v>8</v>
      </c>
    </row>
    <row r="26" spans="2:5" ht="13.5" thickBot="1">
      <c r="B26" s="365"/>
      <c r="C26" s="366"/>
      <c r="D26" s="18">
        <f>AñoBase</f>
        <v>2008</v>
      </c>
      <c r="E26" s="370"/>
    </row>
    <row r="27" spans="2:5" ht="13.5" thickBot="1">
      <c r="B27" s="94" t="s">
        <v>121</v>
      </c>
      <c r="C27" s="86"/>
      <c r="D27" s="93"/>
      <c r="E27" s="87"/>
    </row>
    <row r="28" spans="2:5" ht="13.5" thickBot="1">
      <c r="B28" s="358" t="s">
        <v>227</v>
      </c>
      <c r="C28" s="359"/>
      <c r="D28" s="41"/>
      <c r="E28" s="42"/>
    </row>
    <row r="29" spans="2:5" ht="13.5" thickBot="1">
      <c r="B29" s="352" t="s">
        <v>52</v>
      </c>
      <c r="C29" s="353"/>
      <c r="D29" s="84"/>
      <c r="E29" s="82">
        <f aca="true" t="shared" si="1" ref="E29:E35">SUM(D29:D29)</f>
        <v>0</v>
      </c>
    </row>
    <row r="30" spans="2:5" ht="13.5" thickBot="1">
      <c r="B30" s="352" t="s">
        <v>46</v>
      </c>
      <c r="C30" s="353"/>
      <c r="D30" s="84"/>
      <c r="E30" s="82">
        <f t="shared" si="1"/>
        <v>0</v>
      </c>
    </row>
    <row r="31" spans="2:5" ht="13.5" thickBot="1">
      <c r="B31" s="352" t="s">
        <v>45</v>
      </c>
      <c r="C31" s="353"/>
      <c r="D31" s="84"/>
      <c r="E31" s="82">
        <f t="shared" si="1"/>
        <v>0</v>
      </c>
    </row>
    <row r="32" spans="2:5" ht="13.5" thickBot="1">
      <c r="B32" s="352" t="s">
        <v>53</v>
      </c>
      <c r="C32" s="353"/>
      <c r="D32" s="84"/>
      <c r="E32" s="82">
        <f t="shared" si="1"/>
        <v>0</v>
      </c>
    </row>
    <row r="33" spans="2:5" ht="13.5" thickBot="1">
      <c r="B33" s="352" t="s">
        <v>54</v>
      </c>
      <c r="C33" s="353"/>
      <c r="D33" s="84"/>
      <c r="E33" s="82">
        <f t="shared" si="1"/>
        <v>0</v>
      </c>
    </row>
    <row r="34" spans="2:5" ht="13.5" thickBot="1">
      <c r="B34" s="352" t="s">
        <v>47</v>
      </c>
      <c r="C34" s="353"/>
      <c r="D34" s="84"/>
      <c r="E34" s="82">
        <f t="shared" si="1"/>
        <v>0</v>
      </c>
    </row>
    <row r="35" spans="2:5" ht="13.5" thickBot="1">
      <c r="B35" s="356" t="s">
        <v>11</v>
      </c>
      <c r="C35" s="357"/>
      <c r="D35" s="82">
        <f>SUM(D29:D34)</f>
        <v>0</v>
      </c>
      <c r="E35" s="82">
        <f t="shared" si="1"/>
        <v>0</v>
      </c>
    </row>
    <row r="36" spans="2:5" ht="13.5" thickBot="1">
      <c r="B36" s="358" t="s">
        <v>228</v>
      </c>
      <c r="C36" s="359"/>
      <c r="D36" s="41"/>
      <c r="E36" s="42"/>
    </row>
    <row r="37" spans="2:5" ht="13.5" thickBot="1">
      <c r="B37" s="352" t="s">
        <v>52</v>
      </c>
      <c r="C37" s="353"/>
      <c r="D37" s="84"/>
      <c r="E37" s="82">
        <f aca="true" t="shared" si="2" ref="E37:E43">SUM(D37:D37)</f>
        <v>0</v>
      </c>
    </row>
    <row r="38" spans="2:5" ht="13.5" thickBot="1">
      <c r="B38" s="352" t="s">
        <v>46</v>
      </c>
      <c r="C38" s="353"/>
      <c r="D38" s="84"/>
      <c r="E38" s="82">
        <f t="shared" si="2"/>
        <v>0</v>
      </c>
    </row>
    <row r="39" spans="2:5" ht="13.5" thickBot="1">
      <c r="B39" s="352" t="s">
        <v>45</v>
      </c>
      <c r="C39" s="353"/>
      <c r="D39" s="84"/>
      <c r="E39" s="82">
        <f t="shared" si="2"/>
        <v>0</v>
      </c>
    </row>
    <row r="40" spans="2:5" ht="13.5" thickBot="1">
      <c r="B40" s="352" t="s">
        <v>53</v>
      </c>
      <c r="C40" s="353"/>
      <c r="D40" s="84"/>
      <c r="E40" s="82">
        <f t="shared" si="2"/>
        <v>0</v>
      </c>
    </row>
    <row r="41" spans="2:5" ht="13.5" thickBot="1">
      <c r="B41" s="352" t="s">
        <v>54</v>
      </c>
      <c r="C41" s="353"/>
      <c r="D41" s="84"/>
      <c r="E41" s="82">
        <f t="shared" si="2"/>
        <v>0</v>
      </c>
    </row>
    <row r="42" spans="2:5" ht="13.5" thickBot="1">
      <c r="B42" s="352" t="s">
        <v>47</v>
      </c>
      <c r="C42" s="353"/>
      <c r="D42" s="84"/>
      <c r="E42" s="82">
        <f t="shared" si="2"/>
        <v>0</v>
      </c>
    </row>
    <row r="43" spans="2:5" ht="13.5" thickBot="1">
      <c r="B43" s="356" t="s">
        <v>11</v>
      </c>
      <c r="C43" s="357"/>
      <c r="D43" s="82">
        <f>SUM(D37:D42)</f>
        <v>0</v>
      </c>
      <c r="E43" s="82">
        <f t="shared" si="2"/>
        <v>0</v>
      </c>
    </row>
    <row r="44" spans="2:5" ht="13.5" thickBot="1">
      <c r="B44" s="358" t="s">
        <v>229</v>
      </c>
      <c r="C44" s="359"/>
      <c r="D44" s="41"/>
      <c r="E44" s="42"/>
    </row>
    <row r="45" spans="2:5" ht="13.5" thickBot="1">
      <c r="B45" s="352" t="s">
        <v>52</v>
      </c>
      <c r="C45" s="353"/>
      <c r="D45" s="84"/>
      <c r="E45" s="82">
        <f aca="true" t="shared" si="3" ref="E45:E51">SUM(D45:D45)</f>
        <v>0</v>
      </c>
    </row>
    <row r="46" spans="2:5" ht="13.5" thickBot="1">
      <c r="B46" s="352" t="s">
        <v>46</v>
      </c>
      <c r="C46" s="353"/>
      <c r="D46" s="84"/>
      <c r="E46" s="82">
        <f t="shared" si="3"/>
        <v>0</v>
      </c>
    </row>
    <row r="47" spans="2:5" ht="13.5" thickBot="1">
      <c r="B47" s="352" t="s">
        <v>45</v>
      </c>
      <c r="C47" s="353"/>
      <c r="D47" s="84"/>
      <c r="E47" s="82">
        <f t="shared" si="3"/>
        <v>0</v>
      </c>
    </row>
    <row r="48" spans="2:5" ht="13.5" thickBot="1">
      <c r="B48" s="352" t="s">
        <v>53</v>
      </c>
      <c r="C48" s="353"/>
      <c r="D48" s="84"/>
      <c r="E48" s="82">
        <f t="shared" si="3"/>
        <v>0</v>
      </c>
    </row>
    <row r="49" spans="2:5" ht="13.5" thickBot="1">
      <c r="B49" s="352" t="s">
        <v>54</v>
      </c>
      <c r="C49" s="353"/>
      <c r="D49" s="84"/>
      <c r="E49" s="82">
        <f t="shared" si="3"/>
        <v>0</v>
      </c>
    </row>
    <row r="50" spans="2:5" ht="13.5" thickBot="1">
      <c r="B50" s="352" t="s">
        <v>47</v>
      </c>
      <c r="C50" s="353"/>
      <c r="D50" s="84"/>
      <c r="E50" s="82">
        <f t="shared" si="3"/>
        <v>0</v>
      </c>
    </row>
    <row r="51" spans="2:5" ht="13.5" thickBot="1">
      <c r="B51" s="356" t="s">
        <v>11</v>
      </c>
      <c r="C51" s="357"/>
      <c r="D51" s="82">
        <f>SUM(D45:D50)</f>
        <v>0</v>
      </c>
      <c r="E51" s="82">
        <f t="shared" si="3"/>
        <v>0</v>
      </c>
    </row>
    <row r="52" spans="2:5" ht="13.5" thickBot="1">
      <c r="B52" s="358" t="s">
        <v>230</v>
      </c>
      <c r="C52" s="359"/>
      <c r="D52" s="41"/>
      <c r="E52" s="42"/>
    </row>
    <row r="53" spans="2:5" ht="13.5" thickBot="1">
      <c r="B53" s="352" t="s">
        <v>52</v>
      </c>
      <c r="C53" s="353"/>
      <c r="D53" s="84"/>
      <c r="E53" s="82">
        <f aca="true" t="shared" si="4" ref="E53:E59">SUM(D53:D53)</f>
        <v>0</v>
      </c>
    </row>
    <row r="54" spans="2:5" ht="13.5" thickBot="1">
      <c r="B54" s="352" t="s">
        <v>46</v>
      </c>
      <c r="C54" s="353"/>
      <c r="D54" s="84"/>
      <c r="E54" s="82">
        <f t="shared" si="4"/>
        <v>0</v>
      </c>
    </row>
    <row r="55" spans="2:5" ht="13.5" thickBot="1">
      <c r="B55" s="352" t="s">
        <v>45</v>
      </c>
      <c r="C55" s="353"/>
      <c r="D55" s="84"/>
      <c r="E55" s="82">
        <f t="shared" si="4"/>
        <v>0</v>
      </c>
    </row>
    <row r="56" spans="2:5" ht="13.5" thickBot="1">
      <c r="B56" s="352" t="s">
        <v>53</v>
      </c>
      <c r="C56" s="353"/>
      <c r="D56" s="84"/>
      <c r="E56" s="82">
        <f t="shared" si="4"/>
        <v>0</v>
      </c>
    </row>
    <row r="57" spans="2:5" ht="13.5" thickBot="1">
      <c r="B57" s="352" t="s">
        <v>54</v>
      </c>
      <c r="C57" s="353"/>
      <c r="D57" s="84"/>
      <c r="E57" s="82">
        <f t="shared" si="4"/>
        <v>0</v>
      </c>
    </row>
    <row r="58" spans="2:5" ht="13.5" thickBot="1">
      <c r="B58" s="352" t="s">
        <v>47</v>
      </c>
      <c r="C58" s="353"/>
      <c r="D58" s="84"/>
      <c r="E58" s="82">
        <f t="shared" si="4"/>
        <v>0</v>
      </c>
    </row>
    <row r="59" spans="2:5" ht="13.5" thickBot="1">
      <c r="B59" s="356" t="s">
        <v>11</v>
      </c>
      <c r="C59" s="357"/>
      <c r="D59" s="82">
        <f>SUM(D53:D58)</f>
        <v>0</v>
      </c>
      <c r="E59" s="82">
        <f t="shared" si="4"/>
        <v>0</v>
      </c>
    </row>
    <row r="60" spans="2:5" ht="13.5" thickBot="1">
      <c r="B60" s="358" t="s">
        <v>231</v>
      </c>
      <c r="C60" s="359"/>
      <c r="D60" s="41"/>
      <c r="E60" s="42"/>
    </row>
    <row r="61" spans="2:5" ht="13.5" thickBot="1">
      <c r="B61" s="352" t="s">
        <v>52</v>
      </c>
      <c r="C61" s="353"/>
      <c r="D61" s="84"/>
      <c r="E61" s="82">
        <f aca="true" t="shared" si="5" ref="E61:E67">SUM(D61:D61)</f>
        <v>0</v>
      </c>
    </row>
    <row r="62" spans="2:5" ht="13.5" thickBot="1">
      <c r="B62" s="352" t="s">
        <v>46</v>
      </c>
      <c r="C62" s="353"/>
      <c r="D62" s="84"/>
      <c r="E62" s="82">
        <f t="shared" si="5"/>
        <v>0</v>
      </c>
    </row>
    <row r="63" spans="2:5" ht="13.5" thickBot="1">
      <c r="B63" s="352" t="s">
        <v>45</v>
      </c>
      <c r="C63" s="353"/>
      <c r="D63" s="84"/>
      <c r="E63" s="82">
        <f t="shared" si="5"/>
        <v>0</v>
      </c>
    </row>
    <row r="64" spans="2:5" ht="13.5" thickBot="1">
      <c r="B64" s="352" t="s">
        <v>53</v>
      </c>
      <c r="C64" s="353"/>
      <c r="D64" s="84"/>
      <c r="E64" s="82">
        <f t="shared" si="5"/>
        <v>0</v>
      </c>
    </row>
    <row r="65" spans="2:5" ht="13.5" thickBot="1">
      <c r="B65" s="352" t="s">
        <v>54</v>
      </c>
      <c r="C65" s="353"/>
      <c r="D65" s="84"/>
      <c r="E65" s="82">
        <f t="shared" si="5"/>
        <v>0</v>
      </c>
    </row>
    <row r="66" spans="2:5" ht="13.5" thickBot="1">
      <c r="B66" s="352" t="s">
        <v>47</v>
      </c>
      <c r="C66" s="353"/>
      <c r="D66" s="84"/>
      <c r="E66" s="82">
        <f t="shared" si="5"/>
        <v>0</v>
      </c>
    </row>
    <row r="67" spans="2:5" ht="13.5" thickBot="1">
      <c r="B67" s="356" t="s">
        <v>11</v>
      </c>
      <c r="C67" s="357"/>
      <c r="D67" s="82">
        <f>SUM(D61:D66)</f>
        <v>0</v>
      </c>
      <c r="E67" s="82">
        <f t="shared" si="5"/>
        <v>0</v>
      </c>
    </row>
    <row r="68" spans="2:5" ht="13.5" thickBot="1">
      <c r="B68" s="358" t="s">
        <v>232</v>
      </c>
      <c r="C68" s="359"/>
      <c r="D68" s="41"/>
      <c r="E68" s="42"/>
    </row>
    <row r="69" spans="2:5" ht="13.5" thickBot="1">
      <c r="B69" s="352" t="s">
        <v>52</v>
      </c>
      <c r="C69" s="353"/>
      <c r="D69" s="84"/>
      <c r="E69" s="82">
        <f aca="true" t="shared" si="6" ref="E69:E75">SUM(D69:D69)</f>
        <v>0</v>
      </c>
    </row>
    <row r="70" spans="2:5" ht="13.5" thickBot="1">
      <c r="B70" s="352" t="s">
        <v>46</v>
      </c>
      <c r="C70" s="353"/>
      <c r="D70" s="84"/>
      <c r="E70" s="82">
        <f t="shared" si="6"/>
        <v>0</v>
      </c>
    </row>
    <row r="71" spans="2:5" ht="13.5" thickBot="1">
      <c r="B71" s="352" t="s">
        <v>45</v>
      </c>
      <c r="C71" s="353"/>
      <c r="D71" s="84"/>
      <c r="E71" s="82">
        <f t="shared" si="6"/>
        <v>0</v>
      </c>
    </row>
    <row r="72" spans="2:5" ht="13.5" thickBot="1">
      <c r="B72" s="352" t="s">
        <v>53</v>
      </c>
      <c r="C72" s="353"/>
      <c r="D72" s="84"/>
      <c r="E72" s="82">
        <f t="shared" si="6"/>
        <v>0</v>
      </c>
    </row>
    <row r="73" spans="2:5" ht="13.5" thickBot="1">
      <c r="B73" s="352" t="s">
        <v>54</v>
      </c>
      <c r="C73" s="353"/>
      <c r="D73" s="84"/>
      <c r="E73" s="82">
        <f t="shared" si="6"/>
        <v>0</v>
      </c>
    </row>
    <row r="74" spans="2:5" ht="13.5" thickBot="1">
      <c r="B74" s="352" t="s">
        <v>47</v>
      </c>
      <c r="C74" s="353"/>
      <c r="D74" s="84"/>
      <c r="E74" s="82">
        <f t="shared" si="6"/>
        <v>0</v>
      </c>
    </row>
    <row r="75" spans="2:5" ht="13.5" thickBot="1">
      <c r="B75" s="356" t="s">
        <v>11</v>
      </c>
      <c r="C75" s="357"/>
      <c r="D75" s="82">
        <f>SUM(D69:D74)</f>
        <v>0</v>
      </c>
      <c r="E75" s="82">
        <f t="shared" si="6"/>
        <v>0</v>
      </c>
    </row>
    <row r="76" spans="2:5" ht="13.5" thickBot="1">
      <c r="B76" s="358" t="s">
        <v>233</v>
      </c>
      <c r="C76" s="359"/>
      <c r="D76" s="41"/>
      <c r="E76" s="42"/>
    </row>
    <row r="77" spans="2:5" ht="13.5" thickBot="1">
      <c r="B77" s="352" t="s">
        <v>52</v>
      </c>
      <c r="C77" s="353"/>
      <c r="D77" s="84"/>
      <c r="E77" s="82">
        <f aca="true" t="shared" si="7" ref="E77:E84">SUM(D77:D77)</f>
        <v>0</v>
      </c>
    </row>
    <row r="78" spans="2:5" ht="13.5" thickBot="1">
      <c r="B78" s="352" t="s">
        <v>46</v>
      </c>
      <c r="C78" s="353"/>
      <c r="D78" s="84"/>
      <c r="E78" s="82">
        <f t="shared" si="7"/>
        <v>0</v>
      </c>
    </row>
    <row r="79" spans="2:5" ht="13.5" thickBot="1">
      <c r="B79" s="352" t="s">
        <v>45</v>
      </c>
      <c r="C79" s="353"/>
      <c r="D79" s="84"/>
      <c r="E79" s="82">
        <f t="shared" si="7"/>
        <v>0</v>
      </c>
    </row>
    <row r="80" spans="2:5" ht="13.5" thickBot="1">
      <c r="B80" s="352" t="s">
        <v>53</v>
      </c>
      <c r="C80" s="353"/>
      <c r="D80" s="84"/>
      <c r="E80" s="82">
        <f t="shared" si="7"/>
        <v>0</v>
      </c>
    </row>
    <row r="81" spans="2:5" ht="13.5" thickBot="1">
      <c r="B81" s="352" t="s">
        <v>54</v>
      </c>
      <c r="C81" s="353"/>
      <c r="D81" s="84"/>
      <c r="E81" s="82">
        <f t="shared" si="7"/>
        <v>0</v>
      </c>
    </row>
    <row r="82" spans="2:5" ht="13.5" thickBot="1">
      <c r="B82" s="352" t="s">
        <v>47</v>
      </c>
      <c r="C82" s="353"/>
      <c r="D82" s="84"/>
      <c r="E82" s="82">
        <f t="shared" si="7"/>
        <v>0</v>
      </c>
    </row>
    <row r="83" spans="2:5" ht="13.5" thickBot="1">
      <c r="B83" s="356" t="s">
        <v>11</v>
      </c>
      <c r="C83" s="357"/>
      <c r="D83" s="82">
        <f>SUM(D77:D82)</f>
        <v>0</v>
      </c>
      <c r="E83" s="82">
        <f t="shared" si="7"/>
        <v>0</v>
      </c>
    </row>
    <row r="84" spans="2:5" ht="13.5" thickBot="1">
      <c r="B84" s="96" t="s">
        <v>122</v>
      </c>
      <c r="C84" s="95"/>
      <c r="D84" s="82">
        <f>(D83+D75+D67+D59+D51+D43+D35)*CambioInversion</f>
        <v>0</v>
      </c>
      <c r="E84" s="82">
        <f t="shared" si="7"/>
        <v>0</v>
      </c>
    </row>
    <row r="85" ht="13.5" thickBot="1"/>
    <row r="86" spans="2:5" ht="13.5" thickBot="1">
      <c r="B86" s="96" t="s">
        <v>123</v>
      </c>
      <c r="C86" s="41"/>
      <c r="D86" s="41"/>
      <c r="E86" s="42"/>
    </row>
    <row r="87" spans="2:5" ht="13.5" thickBot="1">
      <c r="B87" s="352" t="s">
        <v>52</v>
      </c>
      <c r="C87" s="353"/>
      <c r="D87" s="84"/>
      <c r="E87" s="82">
        <f aca="true" t="shared" si="8" ref="E87:E94">SUM(D87:D87)</f>
        <v>0</v>
      </c>
    </row>
    <row r="88" spans="2:5" ht="13.5" thickBot="1">
      <c r="B88" s="352" t="s">
        <v>46</v>
      </c>
      <c r="C88" s="353"/>
      <c r="D88" s="84"/>
      <c r="E88" s="82">
        <f t="shared" si="8"/>
        <v>0</v>
      </c>
    </row>
    <row r="89" spans="2:5" ht="13.5" thickBot="1">
      <c r="B89" s="352" t="s">
        <v>45</v>
      </c>
      <c r="C89" s="353"/>
      <c r="D89" s="84"/>
      <c r="E89" s="82">
        <f t="shared" si="8"/>
        <v>0</v>
      </c>
    </row>
    <row r="90" spans="2:5" ht="13.5" thickBot="1">
      <c r="B90" s="352" t="s">
        <v>53</v>
      </c>
      <c r="C90" s="353"/>
      <c r="D90" s="84"/>
      <c r="E90" s="82">
        <f t="shared" si="8"/>
        <v>0</v>
      </c>
    </row>
    <row r="91" spans="2:5" ht="13.5" thickBot="1">
      <c r="B91" s="352" t="s">
        <v>54</v>
      </c>
      <c r="C91" s="353"/>
      <c r="D91" s="84"/>
      <c r="E91" s="82">
        <f t="shared" si="8"/>
        <v>0</v>
      </c>
    </row>
    <row r="92" spans="2:5" ht="13.5" thickBot="1">
      <c r="B92" s="352" t="s">
        <v>47</v>
      </c>
      <c r="C92" s="353"/>
      <c r="D92" s="84"/>
      <c r="E92" s="82">
        <f t="shared" si="8"/>
        <v>0</v>
      </c>
    </row>
    <row r="93" spans="2:5" ht="13.5" thickBot="1">
      <c r="B93" s="356" t="s">
        <v>11</v>
      </c>
      <c r="C93" s="357"/>
      <c r="D93" s="225">
        <f>SUM(D87:D92)</f>
        <v>0</v>
      </c>
      <c r="E93" s="82">
        <f t="shared" si="8"/>
        <v>0</v>
      </c>
    </row>
    <row r="94" spans="2:5" ht="13.5" thickBot="1">
      <c r="B94" s="96" t="s">
        <v>124</v>
      </c>
      <c r="C94" s="95"/>
      <c r="D94" s="82">
        <f>D93*CambioOperacion</f>
        <v>0</v>
      </c>
      <c r="E94" s="82">
        <f t="shared" si="8"/>
        <v>0</v>
      </c>
    </row>
    <row r="95" ht="13.5" thickBot="1"/>
    <row r="96" spans="2:5" ht="13.5" thickBot="1">
      <c r="B96" s="96" t="s">
        <v>129</v>
      </c>
      <c r="C96" s="41"/>
      <c r="D96" s="41"/>
      <c r="E96" s="42"/>
    </row>
    <row r="97" spans="2:5" ht="13.5" thickBot="1">
      <c r="B97" s="352" t="s">
        <v>52</v>
      </c>
      <c r="C97" s="353"/>
      <c r="D97" s="82">
        <f>PREPARACION!$I$135+PREPARACION!$I$142+PREPARACION!$I$156-PREPARACION!$I$107-PREPARACION!$I$114-PREPARACION!$I$128</f>
        <v>0</v>
      </c>
      <c r="E97" s="82">
        <f aca="true" t="shared" si="9" ref="E97:E104">SUM(D97:D97)</f>
        <v>0</v>
      </c>
    </row>
    <row r="98" spans="2:5" ht="13.5" thickBot="1">
      <c r="B98" s="352" t="s">
        <v>46</v>
      </c>
      <c r="C98" s="353"/>
      <c r="D98" s="82">
        <f>PREPARACION!$J$135+PREPARACION!$J$142+PREPARACION!$J$156-PREPARACION!$J$107-PREPARACION!$J$114-PREPARACION!$J$128</f>
        <v>0</v>
      </c>
      <c r="E98" s="82">
        <f t="shared" si="9"/>
        <v>0</v>
      </c>
    </row>
    <row r="99" spans="2:5" ht="13.5" thickBot="1">
      <c r="B99" s="352" t="s">
        <v>45</v>
      </c>
      <c r="C99" s="353"/>
      <c r="D99" s="82">
        <f>PREPARACION!$K$135+PREPARACION!$K$142+PREPARACION!$K$156-PREPARACION!$K$107-PREPARACION!$K$114-PREPARACION!$K$128</f>
        <v>0</v>
      </c>
      <c r="E99" s="82">
        <f t="shared" si="9"/>
        <v>0</v>
      </c>
    </row>
    <row r="100" spans="2:5" ht="13.5" thickBot="1">
      <c r="B100" s="352" t="s">
        <v>53</v>
      </c>
      <c r="C100" s="353"/>
      <c r="D100" s="82">
        <f>PREPARACION!$L$135+PREPARACION!$L$142+PREPARACION!$L$156-PREPARACION!$L$107-PREPARACION!$L$114-PREPARACION!$L$128</f>
        <v>0</v>
      </c>
      <c r="E100" s="82">
        <f t="shared" si="9"/>
        <v>0</v>
      </c>
    </row>
    <row r="101" spans="2:5" ht="13.5" thickBot="1">
      <c r="B101" s="352" t="s">
        <v>54</v>
      </c>
      <c r="C101" s="353"/>
      <c r="D101" s="82">
        <f>PREPARACION!$M$135+PREPARACION!$M$142+PREPARACION!$M$156-PREPARACION!$M$107-PREPARACION!$M$114-PREPARACION!$M$128</f>
        <v>0</v>
      </c>
      <c r="E101" s="82">
        <f t="shared" si="9"/>
        <v>0</v>
      </c>
    </row>
    <row r="102" spans="2:5" ht="13.5" thickBot="1">
      <c r="B102" s="352" t="s">
        <v>47</v>
      </c>
      <c r="C102" s="353"/>
      <c r="D102" s="82">
        <f>PREPARACION!$N$135+PREPARACION!$N$142+PREPARACION!$N$156-PREPARACION!$N$107-PREPARACION!$N$114-PREPARACION!$N$128</f>
        <v>0</v>
      </c>
      <c r="E102" s="82">
        <f t="shared" si="9"/>
        <v>0</v>
      </c>
    </row>
    <row r="103" spans="2:5" ht="13.5" thickBot="1">
      <c r="B103" s="356" t="s">
        <v>11</v>
      </c>
      <c r="C103" s="357"/>
      <c r="D103" s="82">
        <f>SUM(D97:D102)</f>
        <v>0</v>
      </c>
      <c r="E103" s="82">
        <f t="shared" si="9"/>
        <v>0</v>
      </c>
    </row>
    <row r="104" spans="2:5" ht="13.5" thickBot="1">
      <c r="B104" s="96" t="s">
        <v>130</v>
      </c>
      <c r="C104" s="95"/>
      <c r="D104" s="82">
        <f>D103</f>
        <v>0</v>
      </c>
      <c r="E104" s="82">
        <f t="shared" si="9"/>
        <v>0</v>
      </c>
    </row>
    <row r="105" ht="13.5" thickBot="1"/>
    <row r="106" spans="2:5" ht="13.5" thickBot="1">
      <c r="B106" s="96" t="s">
        <v>174</v>
      </c>
      <c r="C106" s="41"/>
      <c r="D106" s="41"/>
      <c r="E106" s="42"/>
    </row>
    <row r="107" spans="2:5" ht="13.5" thickBot="1">
      <c r="B107" s="352" t="s">
        <v>52</v>
      </c>
      <c r="C107" s="353"/>
      <c r="D107" s="84"/>
      <c r="E107" s="82">
        <f aca="true" t="shared" si="10" ref="E107:E114">SUM(D107:D107)</f>
        <v>0</v>
      </c>
    </row>
    <row r="108" spans="2:5" ht="13.5" thickBot="1">
      <c r="B108" s="352" t="s">
        <v>46</v>
      </c>
      <c r="C108" s="353"/>
      <c r="D108" s="84"/>
      <c r="E108" s="82">
        <f t="shared" si="10"/>
        <v>0</v>
      </c>
    </row>
    <row r="109" spans="2:5" ht="13.5" thickBot="1">
      <c r="B109" s="352" t="s">
        <v>45</v>
      </c>
      <c r="C109" s="353"/>
      <c r="D109" s="84"/>
      <c r="E109" s="82">
        <f t="shared" si="10"/>
        <v>0</v>
      </c>
    </row>
    <row r="110" spans="2:5" ht="13.5" thickBot="1">
      <c r="B110" s="352" t="s">
        <v>53</v>
      </c>
      <c r="C110" s="353"/>
      <c r="D110" s="84"/>
      <c r="E110" s="82">
        <f t="shared" si="10"/>
        <v>0</v>
      </c>
    </row>
    <row r="111" spans="2:5" ht="13.5" thickBot="1">
      <c r="B111" s="352" t="s">
        <v>54</v>
      </c>
      <c r="C111" s="353"/>
      <c r="D111" s="84"/>
      <c r="E111" s="82">
        <f t="shared" si="10"/>
        <v>0</v>
      </c>
    </row>
    <row r="112" spans="2:5" ht="13.5" thickBot="1">
      <c r="B112" s="352" t="s">
        <v>47</v>
      </c>
      <c r="C112" s="353"/>
      <c r="D112" s="84"/>
      <c r="E112" s="82">
        <f t="shared" si="10"/>
        <v>0</v>
      </c>
    </row>
    <row r="113" spans="2:5" ht="13.5" thickBot="1">
      <c r="B113" s="356" t="s">
        <v>11</v>
      </c>
      <c r="C113" s="357"/>
      <c r="D113" s="225">
        <f>SUM(D107:D112)</f>
        <v>0</v>
      </c>
      <c r="E113" s="82">
        <f t="shared" si="10"/>
        <v>0</v>
      </c>
    </row>
    <row r="114" spans="2:5" ht="13.5" thickBot="1">
      <c r="B114" s="96" t="s">
        <v>175</v>
      </c>
      <c r="C114" s="95"/>
      <c r="D114" s="82">
        <f>D113</f>
        <v>0</v>
      </c>
      <c r="E114" s="82">
        <f t="shared" si="10"/>
        <v>0</v>
      </c>
    </row>
    <row r="115" spans="2:3" ht="13.5" thickBot="1">
      <c r="B115" s="211">
        <f>IF(B1=TRUE,30000000,30000000/6)</f>
        <v>5000000</v>
      </c>
      <c r="C115" s="211">
        <f>IF(B1=TRUE,120000000,120000000/6)</f>
        <v>20000000</v>
      </c>
    </row>
    <row r="116" spans="2:5" ht="13.5" thickBot="1">
      <c r="B116" s="40" t="s">
        <v>55</v>
      </c>
      <c r="C116" s="26"/>
      <c r="D116" s="210">
        <f>IF(B1=TRUE,60000000,60000000/6)</f>
        <v>10000000</v>
      </c>
      <c r="E116" s="65">
        <f>CostosInversion+CostosOperacion+CostosProduccion+CostosComercializacion</f>
        <v>0</v>
      </c>
    </row>
    <row r="117" spans="2:5" ht="13.5" hidden="1" thickBot="1">
      <c r="B117" s="352" t="s">
        <v>56</v>
      </c>
      <c r="C117" s="353"/>
      <c r="D117" s="82">
        <f ca="1">IF(AND(tot1&lt;Rango1,Impacto&gt;0),tot1*OFFSET(emenos30,0,Impacto),IF(AND(tot1&gt;Rango1,tot1&lt;Rango2,Impacto&gt;0),tot1*OFFSET(eentre30_60,0,Impacto),IF(AND(tot1&gt;Rango2,tot1&lt;Rango3,Impacto&gt;0),tot1*OFFSET(eentre60_120,0,Impacto),IF(AND(tot1&gt;Rango3,Impacto&gt;0),tot1*OFFSET(emas120,0,Impacto),0))))</f>
        <v>0</v>
      </c>
      <c r="E117" s="82">
        <f>SUM(D117:D117)</f>
        <v>0</v>
      </c>
    </row>
    <row r="118" spans="2:5" ht="13.5" thickBot="1">
      <c r="B118" s="352" t="s">
        <v>57</v>
      </c>
      <c r="C118" s="353"/>
      <c r="D118" s="82">
        <f ca="1">(IF(AND(tot1&lt;Rango1,Impacto&gt;0),tot1*OFFSET(imenos30,0,Impacto),IF(AND(tot1&gt;Rango1,tot1&lt;Rango2,Impacto&gt;0),tot1*OFFSET(ientre30_60,0,Impacto),IF(AND(tot1&gt;Rango2,tot1&lt;Rango3,Impacto&gt;0),tot1*OFFSET(ientre60_120,0,Impacto),IF(AND(tot1&gt;Rango3,Impacto&gt;0),tot1*OFFSET(imas120,0,Impacto),0)))))/2</f>
        <v>0</v>
      </c>
      <c r="E118" s="82">
        <f>SUM(D118:D118)</f>
        <v>0</v>
      </c>
    </row>
    <row r="119" spans="2:5" ht="13.5" thickBot="1">
      <c r="B119" s="356" t="s">
        <v>11</v>
      </c>
      <c r="C119" s="357"/>
      <c r="D119" s="82">
        <f>SUM(D118:D118)</f>
        <v>0</v>
      </c>
      <c r="E119" s="82">
        <f>SUM(D119:D119)</f>
        <v>0</v>
      </c>
    </row>
    <row r="120" spans="1:11" ht="13.5" thickBot="1">
      <c r="A120" s="4"/>
      <c r="B120" s="387"/>
      <c r="C120" s="387"/>
      <c r="D120" s="4"/>
      <c r="E120" s="4"/>
      <c r="F120" s="4"/>
      <c r="G120" s="4"/>
      <c r="H120" s="4"/>
      <c r="I120" s="4"/>
      <c r="J120" s="4"/>
      <c r="K120" s="4"/>
    </row>
    <row r="121" spans="2:5" ht="13.5" thickBot="1">
      <c r="B121" s="354" t="s">
        <v>131</v>
      </c>
      <c r="C121" s="355"/>
      <c r="D121" s="82">
        <f>D84+D94+D104+D114+D119</f>
        <v>0</v>
      </c>
      <c r="E121" s="82">
        <f>SUM(D121:D121)</f>
        <v>0</v>
      </c>
    </row>
    <row r="123" spans="2:4" ht="12.75" hidden="1">
      <c r="B123" s="390" t="s">
        <v>51</v>
      </c>
      <c r="C123" s="390"/>
      <c r="D123" s="179"/>
    </row>
    <row r="124" spans="2:4" ht="12.75" hidden="1">
      <c r="B124" s="390" t="s">
        <v>135</v>
      </c>
      <c r="C124" s="390"/>
      <c r="D124" s="180"/>
    </row>
    <row r="125" spans="2:4" ht="12.75" hidden="1">
      <c r="B125" s="390" t="s">
        <v>39</v>
      </c>
      <c r="C125" s="390"/>
      <c r="D125" s="180">
        <f>-PMT(interesprivado,NumeroBase,vpcp)</f>
        <v>0</v>
      </c>
    </row>
    <row r="126" spans="1:4" ht="12.75" hidden="1">
      <c r="A126" s="4"/>
      <c r="B126" s="390" t="s">
        <v>184</v>
      </c>
      <c r="C126" s="390"/>
      <c r="D126" s="160"/>
    </row>
    <row r="127" spans="2:7" ht="12.75" hidden="1">
      <c r="B127" s="390" t="s">
        <v>215</v>
      </c>
      <c r="C127" s="390"/>
      <c r="D127" s="159"/>
      <c r="F127" s="178" t="s">
        <v>217</v>
      </c>
      <c r="G127" s="146">
        <f>IF(vpcp&lt;&gt;0,vaip/vpcp,0)</f>
        <v>0</v>
      </c>
    </row>
    <row r="129" ht="18.75" thickBot="1">
      <c r="B129" s="11" t="s">
        <v>101</v>
      </c>
    </row>
    <row r="130" spans="2:5" ht="13.5" thickBot="1">
      <c r="B130" s="361"/>
      <c r="C130" s="362"/>
      <c r="D130" s="347" t="s">
        <v>9</v>
      </c>
      <c r="E130" s="348"/>
    </row>
    <row r="131" spans="2:5" ht="12.75">
      <c r="B131" s="363"/>
      <c r="C131" s="364"/>
      <c r="D131" s="17">
        <v>0</v>
      </c>
      <c r="E131" s="369" t="s">
        <v>8</v>
      </c>
    </row>
    <row r="132" spans="2:5" ht="13.5" thickBot="1">
      <c r="B132" s="365"/>
      <c r="C132" s="366"/>
      <c r="D132" s="18">
        <f>AñoBase</f>
        <v>2008</v>
      </c>
      <c r="E132" s="370"/>
    </row>
    <row r="133" spans="2:5" ht="13.5" thickBot="1">
      <c r="B133" s="388" t="s">
        <v>102</v>
      </c>
      <c r="C133" s="389"/>
      <c r="D133" s="82">
        <f>D19</f>
        <v>0</v>
      </c>
      <c r="E133" s="82">
        <f>SUM(D133:D133)</f>
        <v>0</v>
      </c>
    </row>
    <row r="134" ht="13.5" thickBot="1"/>
    <row r="135" spans="2:5" ht="13.5" thickBot="1">
      <c r="B135" s="358" t="s">
        <v>103</v>
      </c>
      <c r="C135" s="380"/>
      <c r="D135" s="82">
        <f>D94</f>
        <v>0</v>
      </c>
      <c r="E135" s="82">
        <f aca="true" t="shared" si="11" ref="E135:E140">SUM(D135:D135)</f>
        <v>0</v>
      </c>
    </row>
    <row r="136" spans="2:5" ht="13.5" thickBot="1">
      <c r="B136" s="358" t="s">
        <v>134</v>
      </c>
      <c r="C136" s="380"/>
      <c r="D136" s="82">
        <f>D104</f>
        <v>0</v>
      </c>
      <c r="E136" s="82">
        <f t="shared" si="11"/>
        <v>0</v>
      </c>
    </row>
    <row r="137" spans="2:5" ht="13.5" thickBot="1">
      <c r="B137" s="358" t="s">
        <v>176</v>
      </c>
      <c r="C137" s="380"/>
      <c r="D137" s="82">
        <f>D114</f>
        <v>0</v>
      </c>
      <c r="E137" s="82">
        <f t="shared" si="11"/>
        <v>0</v>
      </c>
    </row>
    <row r="138" spans="2:5" ht="13.5" thickBot="1">
      <c r="B138" s="381" t="s">
        <v>108</v>
      </c>
      <c r="C138" s="382"/>
      <c r="D138" s="84"/>
      <c r="E138" s="82">
        <f t="shared" si="11"/>
        <v>0</v>
      </c>
    </row>
    <row r="139" spans="2:5" ht="13.5" thickBot="1">
      <c r="B139" s="381" t="s">
        <v>105</v>
      </c>
      <c r="C139" s="382"/>
      <c r="D139" s="84"/>
      <c r="E139" s="82">
        <f t="shared" si="11"/>
        <v>0</v>
      </c>
    </row>
    <row r="140" spans="2:5" ht="13.5" thickBot="1">
      <c r="B140" s="385" t="s">
        <v>11</v>
      </c>
      <c r="C140" s="386"/>
      <c r="D140" s="82">
        <f>SUM(D135:D139)</f>
        <v>0</v>
      </c>
      <c r="E140" s="82">
        <f t="shared" si="11"/>
        <v>0</v>
      </c>
    </row>
    <row r="141" ht="13.5" thickBot="1"/>
    <row r="142" spans="2:5" ht="13.5" thickBot="1">
      <c r="B142" s="83" t="s">
        <v>106</v>
      </c>
      <c r="C142" s="69"/>
      <c r="D142" s="82">
        <f>IF((D133-D140)*$C$142&gt;0,(D133-D140)*$C$142,0)</f>
        <v>0</v>
      </c>
      <c r="E142" s="82">
        <f>SUM(D142:D142)</f>
        <v>0</v>
      </c>
    </row>
    <row r="143" ht="13.5" thickBot="1"/>
    <row r="144" spans="2:5" ht="13.5" thickBot="1">
      <c r="B144" s="358" t="s">
        <v>107</v>
      </c>
      <c r="C144" s="380"/>
      <c r="D144" s="82">
        <f>D84</f>
        <v>0</v>
      </c>
      <c r="E144" s="82">
        <f>SUM(D144:D144)</f>
        <v>0</v>
      </c>
    </row>
    <row r="145" spans="2:5" ht="13.5" thickBot="1">
      <c r="B145" s="381" t="s">
        <v>104</v>
      </c>
      <c r="C145" s="382"/>
      <c r="D145" s="82">
        <f>-D138</f>
        <v>0</v>
      </c>
      <c r="E145" s="82">
        <f>SUM(D145:D145)</f>
        <v>0</v>
      </c>
    </row>
    <row r="146" spans="2:5" ht="13.5" thickBot="1">
      <c r="B146" s="381" t="s">
        <v>158</v>
      </c>
      <c r="C146" s="382"/>
      <c r="D146" s="84"/>
      <c r="E146" s="82">
        <f>SUM(D146:D146)</f>
        <v>0</v>
      </c>
    </row>
    <row r="147" spans="2:6" ht="13.5" thickBot="1">
      <c r="B147" s="383" t="s">
        <v>245</v>
      </c>
      <c r="C147" s="384"/>
      <c r="D147" s="84"/>
      <c r="E147" s="82">
        <f>SUM(D147:D147)</f>
        <v>0</v>
      </c>
      <c r="F147" s="111"/>
    </row>
    <row r="148" spans="2:5" ht="13.5" thickBot="1">
      <c r="B148" s="385" t="s">
        <v>11</v>
      </c>
      <c r="C148" s="386"/>
      <c r="D148" s="82">
        <f>SUM(D144:D147)</f>
        <v>0</v>
      </c>
      <c r="E148" s="82">
        <f>SUM(D148:D148)</f>
        <v>0</v>
      </c>
    </row>
    <row r="149" ht="13.5" thickBot="1"/>
    <row r="150" spans="2:5" ht="13.5" thickBot="1">
      <c r="B150" s="358" t="s">
        <v>109</v>
      </c>
      <c r="C150" s="380"/>
      <c r="D150" s="82">
        <f>D119</f>
        <v>0</v>
      </c>
      <c r="E150" s="82">
        <f>SUM(D150:D150)</f>
        <v>0</v>
      </c>
    </row>
    <row r="151" ht="13.5" thickBot="1"/>
    <row r="152" spans="2:5" ht="13.5" thickBot="1">
      <c r="B152" s="358" t="s">
        <v>110</v>
      </c>
      <c r="C152" s="380"/>
      <c r="D152" s="82">
        <f>D140+D142+D148+D150</f>
        <v>0</v>
      </c>
      <c r="E152" s="82">
        <f>SUM(D152:D152)</f>
        <v>0</v>
      </c>
    </row>
    <row r="153" spans="2:5" ht="13.5" thickBot="1">
      <c r="B153" s="358" t="s">
        <v>111</v>
      </c>
      <c r="C153" s="380"/>
      <c r="D153" s="85"/>
      <c r="E153" s="82">
        <f>SUM(D153:D153)</f>
        <v>0</v>
      </c>
    </row>
    <row r="154" spans="2:5" ht="13.5" thickBot="1">
      <c r="B154" s="358" t="s">
        <v>112</v>
      </c>
      <c r="C154" s="380"/>
      <c r="D154" s="82">
        <f>D133-D152+D153</f>
        <v>0</v>
      </c>
      <c r="E154" s="82">
        <f>SUM(D154:D154)</f>
        <v>0</v>
      </c>
    </row>
  </sheetData>
  <sheetProtection sheet="1" objects="1" scenarios="1"/>
  <mergeCells count="117">
    <mergeCell ref="B127:C127"/>
    <mergeCell ref="B93:C93"/>
    <mergeCell ref="B124:C124"/>
    <mergeCell ref="B100:C100"/>
    <mergeCell ref="B108:C108"/>
    <mergeCell ref="B101:C101"/>
    <mergeCell ref="B102:C102"/>
    <mergeCell ref="B103:C103"/>
    <mergeCell ref="B107:C107"/>
    <mergeCell ref="B125:C125"/>
    <mergeCell ref="B123:C123"/>
    <mergeCell ref="B126:C126"/>
    <mergeCell ref="B109:C109"/>
    <mergeCell ref="B110:C110"/>
    <mergeCell ref="B111:C111"/>
    <mergeCell ref="B112:C112"/>
    <mergeCell ref="B119:C119"/>
    <mergeCell ref="B118:C118"/>
    <mergeCell ref="B136:C136"/>
    <mergeCell ref="B137:C137"/>
    <mergeCell ref="B135:C135"/>
    <mergeCell ref="B130:C132"/>
    <mergeCell ref="B133:C133"/>
    <mergeCell ref="E131:E132"/>
    <mergeCell ref="B87:C87"/>
    <mergeCell ref="B88:C88"/>
    <mergeCell ref="B91:C91"/>
    <mergeCell ref="B92:C92"/>
    <mergeCell ref="B97:C97"/>
    <mergeCell ref="B98:C98"/>
    <mergeCell ref="B99:C99"/>
    <mergeCell ref="B90:C90"/>
    <mergeCell ref="B120:C120"/>
    <mergeCell ref="B83:C83"/>
    <mergeCell ref="B39:C39"/>
    <mergeCell ref="B76:C76"/>
    <mergeCell ref="B117:C117"/>
    <mergeCell ref="B75:C75"/>
    <mergeCell ref="B51:C51"/>
    <mergeCell ref="B52:C52"/>
    <mergeCell ref="B59:C59"/>
    <mergeCell ref="B60:C60"/>
    <mergeCell ref="B55:C55"/>
    <mergeCell ref="B138:C138"/>
    <mergeCell ref="B139:C139"/>
    <mergeCell ref="B140:C140"/>
    <mergeCell ref="B144:C144"/>
    <mergeCell ref="B154:C154"/>
    <mergeCell ref="B145:C145"/>
    <mergeCell ref="B146:C146"/>
    <mergeCell ref="B147:C147"/>
    <mergeCell ref="B148:C148"/>
    <mergeCell ref="B150:C150"/>
    <mergeCell ref="B153:C153"/>
    <mergeCell ref="B152:C152"/>
    <mergeCell ref="B10:C12"/>
    <mergeCell ref="E11:E12"/>
    <mergeCell ref="B14:C14"/>
    <mergeCell ref="B16:C16"/>
    <mergeCell ref="B28:C28"/>
    <mergeCell ref="B29:C29"/>
    <mergeCell ref="B30:C30"/>
    <mergeCell ref="B5:D5"/>
    <mergeCell ref="B24:C26"/>
    <mergeCell ref="D10:E10"/>
    <mergeCell ref="D24:E24"/>
    <mergeCell ref="E25:E26"/>
    <mergeCell ref="B15:C15"/>
    <mergeCell ref="B17:C17"/>
    <mergeCell ref="B57:C57"/>
    <mergeCell ref="B31:C31"/>
    <mergeCell ref="B32:C32"/>
    <mergeCell ref="B33:C33"/>
    <mergeCell ref="B34:C34"/>
    <mergeCell ref="B35:C35"/>
    <mergeCell ref="B36:C36"/>
    <mergeCell ref="B43:C43"/>
    <mergeCell ref="B44:C44"/>
    <mergeCell ref="B42:C42"/>
    <mergeCell ref="B40:C40"/>
    <mergeCell ref="B41:C41"/>
    <mergeCell ref="B37:C37"/>
    <mergeCell ref="B38:C38"/>
    <mergeCell ref="B58:C58"/>
    <mergeCell ref="B45:C45"/>
    <mergeCell ref="B46:C46"/>
    <mergeCell ref="B47:C47"/>
    <mergeCell ref="B48:C48"/>
    <mergeCell ref="B49:C49"/>
    <mergeCell ref="B50:C50"/>
    <mergeCell ref="B53:C53"/>
    <mergeCell ref="B54:C54"/>
    <mergeCell ref="B56:C56"/>
    <mergeCell ref="B61:C61"/>
    <mergeCell ref="B62:C62"/>
    <mergeCell ref="B63:C63"/>
    <mergeCell ref="B64:C64"/>
    <mergeCell ref="B72:C72"/>
    <mergeCell ref="B73:C73"/>
    <mergeCell ref="B74:C74"/>
    <mergeCell ref="B65:C65"/>
    <mergeCell ref="B66:C66"/>
    <mergeCell ref="B69:C69"/>
    <mergeCell ref="B70:C70"/>
    <mergeCell ref="B67:C67"/>
    <mergeCell ref="B68:C68"/>
    <mergeCell ref="B71:C71"/>
    <mergeCell ref="D130:E130"/>
    <mergeCell ref="B81:C81"/>
    <mergeCell ref="B82:C82"/>
    <mergeCell ref="B77:C77"/>
    <mergeCell ref="B78:C78"/>
    <mergeCell ref="B79:C79"/>
    <mergeCell ref="B80:C80"/>
    <mergeCell ref="B89:C89"/>
    <mergeCell ref="B121:C121"/>
    <mergeCell ref="B113:C113"/>
  </mergeCells>
  <printOptions horizontalCentered="1" verticalCentered="1"/>
  <pageMargins left="0.7480314960629921" right="0.7480314960629921" top="0.984251968503937" bottom="0.984251968503937" header="0" footer="0"/>
  <pageSetup horizontalDpi="300" verticalDpi="300" orientation="landscape" scale="69" r:id="rId4"/>
  <headerFooter alignWithMargins="0">
    <oddFooter>&amp;L&amp;D&amp;RPágina &amp;P de &amp;N</oddFooter>
  </headerFooter>
  <rowBreaks count="1" manualBreakCount="1">
    <brk id="94" max="4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G135"/>
  <sheetViews>
    <sheetView showGridLines="0" showRowColHeaders="0" zoomScaleSheetLayoutView="10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71875" style="0" customWidth="1"/>
    <col min="3" max="3" width="20.00390625" style="0" customWidth="1"/>
  </cols>
  <sheetData>
    <row r="1" ht="13.5" customHeight="1"/>
    <row r="2" ht="13.5" customHeight="1"/>
    <row r="3" ht="40.5" customHeight="1"/>
    <row r="4" ht="20.25">
      <c r="B4" s="9" t="s">
        <v>148</v>
      </c>
    </row>
    <row r="5" ht="13.5" customHeight="1">
      <c r="B5" s="9"/>
    </row>
    <row r="6" ht="21" customHeight="1" thickBot="1">
      <c r="B6" s="11" t="s">
        <v>40</v>
      </c>
    </row>
    <row r="7" spans="2:5" ht="13.5" customHeight="1" thickBot="1">
      <c r="B7" s="392" t="s">
        <v>13</v>
      </c>
      <c r="C7" s="393"/>
      <c r="D7" s="394"/>
      <c r="E7" s="39">
        <v>1.24</v>
      </c>
    </row>
    <row r="8" spans="2:5" ht="13.5" customHeight="1" thickBot="1">
      <c r="B8" s="392" t="s">
        <v>41</v>
      </c>
      <c r="C8" s="393"/>
      <c r="D8" s="394"/>
      <c r="E8" s="242">
        <v>1</v>
      </c>
    </row>
    <row r="9" spans="2:5" ht="13.5" customHeight="1" thickBot="1">
      <c r="B9" s="392" t="s">
        <v>42</v>
      </c>
      <c r="C9" s="393"/>
      <c r="D9" s="394"/>
      <c r="E9" s="39">
        <v>0.43</v>
      </c>
    </row>
    <row r="10" spans="2:5" ht="13.5" customHeight="1" thickBot="1">
      <c r="B10" s="392" t="s">
        <v>43</v>
      </c>
      <c r="C10" s="393"/>
      <c r="D10" s="394"/>
      <c r="E10" s="39">
        <v>0.23</v>
      </c>
    </row>
    <row r="11" spans="2:5" ht="13.5" customHeight="1" thickBot="1">
      <c r="B11" s="392" t="s">
        <v>44</v>
      </c>
      <c r="C11" s="393"/>
      <c r="D11" s="394"/>
      <c r="E11" s="39">
        <v>0.47</v>
      </c>
    </row>
    <row r="12" spans="2:5" ht="13.5" customHeight="1" thickBot="1">
      <c r="B12" s="395" t="s">
        <v>113</v>
      </c>
      <c r="C12" s="396"/>
      <c r="D12" s="397"/>
      <c r="E12" s="68">
        <v>0.1267</v>
      </c>
    </row>
    <row r="13" spans="2:5" ht="19.5" customHeight="1" thickBot="1">
      <c r="B13" s="14" t="s">
        <v>96</v>
      </c>
      <c r="E13" s="24"/>
    </row>
    <row r="14" spans="2:3" ht="26.25" customHeight="1" thickBot="1">
      <c r="B14" s="97" t="s">
        <v>126</v>
      </c>
      <c r="C14" s="116" t="str">
        <f>'EVALUACIÓN PRIVADA'!C22</f>
        <v>Dólares</v>
      </c>
    </row>
    <row r="15" ht="13.5" thickBot="1"/>
    <row r="16" spans="2:5" ht="12.75">
      <c r="B16" s="373" t="s">
        <v>97</v>
      </c>
      <c r="C16" s="374"/>
      <c r="D16" s="398" t="s">
        <v>9</v>
      </c>
      <c r="E16" s="399"/>
    </row>
    <row r="17" spans="2:5" ht="12.75" customHeight="1">
      <c r="B17" s="375"/>
      <c r="C17" s="376"/>
      <c r="D17" s="79">
        <v>0</v>
      </c>
      <c r="E17" s="377" t="s">
        <v>8</v>
      </c>
    </row>
    <row r="18" spans="2:5" ht="12.75">
      <c r="B18" s="375"/>
      <c r="C18" s="376"/>
      <c r="D18" s="149">
        <f>AñoBase</f>
        <v>2008</v>
      </c>
      <c r="E18" s="377"/>
    </row>
    <row r="19" spans="2:5" ht="12.75">
      <c r="B19" s="153"/>
      <c r="C19" s="151"/>
      <c r="D19" s="152"/>
      <c r="E19" s="154"/>
    </row>
    <row r="20" spans="2:5" ht="12.75">
      <c r="B20" s="402">
        <f>'EVALUACIÓN PRIVADA'!B14:C14</f>
      </c>
      <c r="C20" s="403"/>
      <c r="D20" s="156">
        <f>'EVALUACIÓN PRIVADA'!D14</f>
        <v>0</v>
      </c>
      <c r="E20" s="157">
        <f aca="true" t="shared" si="0" ref="E20:E25">SUM(D20:D20)</f>
        <v>0</v>
      </c>
    </row>
    <row r="21" spans="2:5" ht="12.75">
      <c r="B21" s="404">
        <f>'EVALUACIÓN PRIVADA'!B15:C15</f>
      </c>
      <c r="C21" s="405"/>
      <c r="D21" s="106">
        <f>'EVALUACIÓN PRIVADA'!D15</f>
        <v>0</v>
      </c>
      <c r="E21" s="105">
        <f t="shared" si="0"/>
        <v>0</v>
      </c>
    </row>
    <row r="22" spans="2:5" ht="12.75">
      <c r="B22" s="404">
        <f>'EVALUACIÓN PRIVADA'!B16:C16</f>
      </c>
      <c r="C22" s="405"/>
      <c r="D22" s="106">
        <f>'EVALUACIÓN PRIVADA'!D16</f>
        <v>0</v>
      </c>
      <c r="E22" s="105">
        <f t="shared" si="0"/>
        <v>0</v>
      </c>
    </row>
    <row r="23" spans="2:5" ht="12.75">
      <c r="B23" s="406">
        <f>'EVALUACIÓN PRIVADA'!B17:C17</f>
      </c>
      <c r="C23" s="407"/>
      <c r="D23" s="106">
        <f>'EVALUACIÓN PRIVADA'!D17</f>
        <v>0</v>
      </c>
      <c r="E23" s="105">
        <f t="shared" si="0"/>
        <v>0</v>
      </c>
    </row>
    <row r="24" spans="2:5" ht="12.75">
      <c r="B24" s="408" t="s">
        <v>98</v>
      </c>
      <c r="C24" s="409"/>
      <c r="D24" s="106">
        <f>'EVALUACIÓN PRIVADA'!D18</f>
        <v>0</v>
      </c>
      <c r="E24" s="105">
        <f t="shared" si="0"/>
        <v>0</v>
      </c>
    </row>
    <row r="25" spans="2:5" ht="13.5" thickBot="1">
      <c r="B25" s="400" t="s">
        <v>95</v>
      </c>
      <c r="C25" s="401"/>
      <c r="D25" s="100">
        <f>SUM(D19:D24)</f>
        <v>0</v>
      </c>
      <c r="E25" s="101">
        <f t="shared" si="0"/>
        <v>0</v>
      </c>
    </row>
    <row r="27" ht="18.75" thickBot="1">
      <c r="B27" s="11" t="s">
        <v>23</v>
      </c>
    </row>
    <row r="28" spans="2:3" ht="26.25" thickBot="1">
      <c r="B28" s="97" t="s">
        <v>126</v>
      </c>
      <c r="C28" s="116" t="str">
        <f>'EVALUACIÓN PRIVADA'!C22</f>
        <v>Dólares</v>
      </c>
    </row>
    <row r="29" spans="4:5" ht="13.5" thickBot="1">
      <c r="D29" s="184"/>
      <c r="E29" s="184"/>
    </row>
    <row r="30" spans="2:5" ht="13.5" thickBot="1">
      <c r="B30" s="361" t="s">
        <v>6</v>
      </c>
      <c r="C30" s="362"/>
      <c r="D30" s="347" t="s">
        <v>9</v>
      </c>
      <c r="E30" s="348"/>
    </row>
    <row r="31" spans="2:5" ht="12.75">
      <c r="B31" s="363"/>
      <c r="C31" s="364"/>
      <c r="D31" s="17">
        <v>0</v>
      </c>
      <c r="E31" s="369" t="s">
        <v>8</v>
      </c>
    </row>
    <row r="32" spans="2:5" ht="13.5" thickBot="1">
      <c r="B32" s="365"/>
      <c r="C32" s="366"/>
      <c r="D32" s="18">
        <f>AñoBase</f>
        <v>2008</v>
      </c>
      <c r="E32" s="370"/>
    </row>
    <row r="33" spans="2:5" ht="13.5" thickBot="1">
      <c r="B33" s="94" t="s">
        <v>121</v>
      </c>
      <c r="C33" s="86"/>
      <c r="D33" s="93"/>
      <c r="E33" s="87"/>
    </row>
    <row r="34" spans="2:5" ht="13.5" thickBot="1">
      <c r="B34" s="358" t="str">
        <f>'EVALUACIÓN PRIVADA'!B28</f>
        <v>Azud Derivador</v>
      </c>
      <c r="C34" s="359"/>
      <c r="D34" s="41"/>
      <c r="E34" s="42"/>
    </row>
    <row r="35" spans="2:5" ht="13.5" thickBot="1">
      <c r="B35" s="352" t="s">
        <v>52</v>
      </c>
      <c r="C35" s="353"/>
      <c r="D35" s="82">
        <f>'EVALUACIÓN PRIVADA'!D29*rpcdivisa</f>
        <v>0</v>
      </c>
      <c r="E35" s="82">
        <f aca="true" t="shared" si="1" ref="E35:E41">SUM(D35:D35)</f>
        <v>0</v>
      </c>
    </row>
    <row r="36" spans="2:5" ht="13.5" thickBot="1">
      <c r="B36" s="352" t="s">
        <v>46</v>
      </c>
      <c r="C36" s="353"/>
      <c r="D36" s="82">
        <f>'EVALUACIÓN PRIVADA'!D30*1</f>
        <v>0</v>
      </c>
      <c r="E36" s="82">
        <f t="shared" si="1"/>
        <v>0</v>
      </c>
    </row>
    <row r="37" spans="2:5" ht="13.5" thickBot="1">
      <c r="B37" s="352" t="s">
        <v>45</v>
      </c>
      <c r="C37" s="353"/>
      <c r="D37" s="82">
        <f>'EVALUACIÓN PRIVADA'!D31*rpcmanodeobra</f>
        <v>0</v>
      </c>
      <c r="E37" s="82">
        <f t="shared" si="1"/>
        <v>0</v>
      </c>
    </row>
    <row r="38" spans="2:5" ht="13.5" thickBot="1">
      <c r="B38" s="352" t="s">
        <v>53</v>
      </c>
      <c r="C38" s="353"/>
      <c r="D38" s="82">
        <f>'EVALUACIÓN PRIVADA'!D32*rpcsemicalificada</f>
        <v>0</v>
      </c>
      <c r="E38" s="82">
        <f t="shared" si="1"/>
        <v>0</v>
      </c>
    </row>
    <row r="39" spans="2:5" ht="13.5" thickBot="1">
      <c r="B39" s="352" t="s">
        <v>54</v>
      </c>
      <c r="C39" s="353"/>
      <c r="D39" s="82">
        <f>'EVALUACIÓN PRIVADA'!D33*rpcnocalurbana</f>
        <v>0</v>
      </c>
      <c r="E39" s="82">
        <f t="shared" si="1"/>
        <v>0</v>
      </c>
    </row>
    <row r="40" spans="2:5" ht="13.5" thickBot="1">
      <c r="B40" s="352" t="s">
        <v>47</v>
      </c>
      <c r="C40" s="353"/>
      <c r="D40" s="82">
        <f>'EVALUACIÓN PRIVADA'!D34*rpcnocalrural</f>
        <v>0</v>
      </c>
      <c r="E40" s="82">
        <f t="shared" si="1"/>
        <v>0</v>
      </c>
    </row>
    <row r="41" spans="2:5" ht="13.5" thickBot="1">
      <c r="B41" s="356" t="s">
        <v>11</v>
      </c>
      <c r="C41" s="357"/>
      <c r="D41" s="82">
        <f>SUM(D35:D40)</f>
        <v>0</v>
      </c>
      <c r="E41" s="82">
        <f t="shared" si="1"/>
        <v>0</v>
      </c>
    </row>
    <row r="42" spans="2:5" ht="13.5" thickBot="1">
      <c r="B42" s="358" t="str">
        <f>'EVALUACIÓN PRIVADA'!B36</f>
        <v>Desarenador</v>
      </c>
      <c r="C42" s="359"/>
      <c r="D42" s="41"/>
      <c r="E42" s="42"/>
    </row>
    <row r="43" spans="2:5" ht="13.5" thickBot="1">
      <c r="B43" s="352" t="s">
        <v>52</v>
      </c>
      <c r="C43" s="353"/>
      <c r="D43" s="82">
        <f>'EVALUACIÓN PRIVADA'!D37*rpcdivisa</f>
        <v>0</v>
      </c>
      <c r="E43" s="82">
        <f aca="true" t="shared" si="2" ref="E43:E49">SUM(D43:D43)</f>
        <v>0</v>
      </c>
    </row>
    <row r="44" spans="2:5" ht="13.5" thickBot="1">
      <c r="B44" s="352" t="s">
        <v>46</v>
      </c>
      <c r="C44" s="353"/>
      <c r="D44" s="82">
        <f>'EVALUACIÓN PRIVADA'!D38*1</f>
        <v>0</v>
      </c>
      <c r="E44" s="82">
        <f t="shared" si="2"/>
        <v>0</v>
      </c>
    </row>
    <row r="45" spans="2:5" ht="13.5" thickBot="1">
      <c r="B45" s="352" t="s">
        <v>45</v>
      </c>
      <c r="C45" s="353"/>
      <c r="D45" s="82">
        <f>'EVALUACIÓN PRIVADA'!D39*rpcmanodeobra</f>
        <v>0</v>
      </c>
      <c r="E45" s="82">
        <f t="shared" si="2"/>
        <v>0</v>
      </c>
    </row>
    <row r="46" spans="2:5" ht="13.5" thickBot="1">
      <c r="B46" s="352" t="s">
        <v>53</v>
      </c>
      <c r="C46" s="353"/>
      <c r="D46" s="82">
        <f>'EVALUACIÓN PRIVADA'!D40*rpcsemicalificada</f>
        <v>0</v>
      </c>
      <c r="E46" s="82">
        <f t="shared" si="2"/>
        <v>0</v>
      </c>
    </row>
    <row r="47" spans="2:5" ht="13.5" thickBot="1">
      <c r="B47" s="352" t="s">
        <v>54</v>
      </c>
      <c r="C47" s="353"/>
      <c r="D47" s="82">
        <f>'EVALUACIÓN PRIVADA'!D41*rpcnocalurbana</f>
        <v>0</v>
      </c>
      <c r="E47" s="82">
        <f t="shared" si="2"/>
        <v>0</v>
      </c>
    </row>
    <row r="48" spans="2:5" ht="13.5" thickBot="1">
      <c r="B48" s="352" t="s">
        <v>47</v>
      </c>
      <c r="C48" s="353"/>
      <c r="D48" s="82">
        <f>'EVALUACIÓN PRIVADA'!D42*rpcnocalrural</f>
        <v>0</v>
      </c>
      <c r="E48" s="82">
        <f t="shared" si="2"/>
        <v>0</v>
      </c>
    </row>
    <row r="49" spans="2:5" ht="13.5" thickBot="1">
      <c r="B49" s="356" t="s">
        <v>11</v>
      </c>
      <c r="C49" s="357"/>
      <c r="D49" s="82">
        <f>SUM(D43:D48)</f>
        <v>0</v>
      </c>
      <c r="E49" s="82">
        <f t="shared" si="2"/>
        <v>0</v>
      </c>
    </row>
    <row r="50" spans="2:5" ht="13.5" thickBot="1">
      <c r="B50" s="358" t="str">
        <f>'EVALUACIÓN PRIVADA'!B44</f>
        <v>Canales</v>
      </c>
      <c r="C50" s="359"/>
      <c r="D50" s="41"/>
      <c r="E50" s="42"/>
    </row>
    <row r="51" spans="2:5" ht="13.5" thickBot="1">
      <c r="B51" s="352" t="s">
        <v>52</v>
      </c>
      <c r="C51" s="353"/>
      <c r="D51" s="82">
        <f>'EVALUACIÓN PRIVADA'!D45*rpcdivisa</f>
        <v>0</v>
      </c>
      <c r="E51" s="82">
        <f aca="true" t="shared" si="3" ref="E51:E57">SUM(D51:D51)</f>
        <v>0</v>
      </c>
    </row>
    <row r="52" spans="2:5" ht="13.5" thickBot="1">
      <c r="B52" s="352" t="s">
        <v>46</v>
      </c>
      <c r="C52" s="353"/>
      <c r="D52" s="82">
        <f>'EVALUACIÓN PRIVADA'!D46*1</f>
        <v>0</v>
      </c>
      <c r="E52" s="82">
        <f t="shared" si="3"/>
        <v>0</v>
      </c>
    </row>
    <row r="53" spans="2:5" ht="13.5" thickBot="1">
      <c r="B53" s="352" t="s">
        <v>45</v>
      </c>
      <c r="C53" s="353"/>
      <c r="D53" s="82">
        <f>'EVALUACIÓN PRIVADA'!D47*rpcmanodeobra</f>
        <v>0</v>
      </c>
      <c r="E53" s="82">
        <f t="shared" si="3"/>
        <v>0</v>
      </c>
    </row>
    <row r="54" spans="2:5" ht="13.5" thickBot="1">
      <c r="B54" s="352" t="s">
        <v>53</v>
      </c>
      <c r="C54" s="353"/>
      <c r="D54" s="82">
        <f>'EVALUACIÓN PRIVADA'!D48*rpcsemicalificada</f>
        <v>0</v>
      </c>
      <c r="E54" s="82">
        <f t="shared" si="3"/>
        <v>0</v>
      </c>
    </row>
    <row r="55" spans="2:5" ht="13.5" thickBot="1">
      <c r="B55" s="352" t="s">
        <v>54</v>
      </c>
      <c r="C55" s="353"/>
      <c r="D55" s="82">
        <f>'EVALUACIÓN PRIVADA'!D49*rpcnocalurbana</f>
        <v>0</v>
      </c>
      <c r="E55" s="82">
        <f t="shared" si="3"/>
        <v>0</v>
      </c>
    </row>
    <row r="56" spans="2:5" ht="13.5" thickBot="1">
      <c r="B56" s="352" t="s">
        <v>47</v>
      </c>
      <c r="C56" s="353"/>
      <c r="D56" s="82">
        <f>'EVALUACIÓN PRIVADA'!D50*rpcnocalrural</f>
        <v>0</v>
      </c>
      <c r="E56" s="82">
        <f t="shared" si="3"/>
        <v>0</v>
      </c>
    </row>
    <row r="57" spans="2:5" ht="13.5" thickBot="1">
      <c r="B57" s="356" t="s">
        <v>11</v>
      </c>
      <c r="C57" s="357"/>
      <c r="D57" s="82">
        <f>SUM(D51:D56)</f>
        <v>0</v>
      </c>
      <c r="E57" s="82">
        <f t="shared" si="3"/>
        <v>0</v>
      </c>
    </row>
    <row r="58" spans="2:5" ht="13.5" thickBot="1">
      <c r="B58" s="358" t="str">
        <f>'EVALUACIÓN PRIVADA'!B52</f>
        <v>Canal de Desagüe</v>
      </c>
      <c r="C58" s="359"/>
      <c r="D58" s="41"/>
      <c r="E58" s="42"/>
    </row>
    <row r="59" spans="2:5" ht="13.5" thickBot="1">
      <c r="B59" s="352" t="s">
        <v>52</v>
      </c>
      <c r="C59" s="353"/>
      <c r="D59" s="82">
        <f>'EVALUACIÓN PRIVADA'!D53*rpcdivisa</f>
        <v>0</v>
      </c>
      <c r="E59" s="82">
        <f aca="true" t="shared" si="4" ref="E59:E65">SUM(D59:D59)</f>
        <v>0</v>
      </c>
    </row>
    <row r="60" spans="2:5" ht="13.5" thickBot="1">
      <c r="B60" s="352" t="s">
        <v>46</v>
      </c>
      <c r="C60" s="353"/>
      <c r="D60" s="82">
        <f>'EVALUACIÓN PRIVADA'!D54*1</f>
        <v>0</v>
      </c>
      <c r="E60" s="82">
        <f t="shared" si="4"/>
        <v>0</v>
      </c>
    </row>
    <row r="61" spans="2:5" ht="13.5" thickBot="1">
      <c r="B61" s="352" t="s">
        <v>45</v>
      </c>
      <c r="C61" s="353"/>
      <c r="D61" s="82">
        <f>'EVALUACIÓN PRIVADA'!D55*rpcmanodeobra</f>
        <v>0</v>
      </c>
      <c r="E61" s="82">
        <f t="shared" si="4"/>
        <v>0</v>
      </c>
    </row>
    <row r="62" spans="2:5" ht="13.5" thickBot="1">
      <c r="B62" s="352" t="s">
        <v>53</v>
      </c>
      <c r="C62" s="353"/>
      <c r="D62" s="82">
        <f>'EVALUACIÓN PRIVADA'!D56*rpcsemicalificada</f>
        <v>0</v>
      </c>
      <c r="E62" s="82">
        <f t="shared" si="4"/>
        <v>0</v>
      </c>
    </row>
    <row r="63" spans="2:5" ht="13.5" thickBot="1">
      <c r="B63" s="352" t="s">
        <v>54</v>
      </c>
      <c r="C63" s="353"/>
      <c r="D63" s="82">
        <f>'EVALUACIÓN PRIVADA'!D57*rpcnocalurbana</f>
        <v>0</v>
      </c>
      <c r="E63" s="82">
        <f t="shared" si="4"/>
        <v>0</v>
      </c>
    </row>
    <row r="64" spans="2:5" ht="13.5" thickBot="1">
      <c r="B64" s="352" t="s">
        <v>47</v>
      </c>
      <c r="C64" s="353"/>
      <c r="D64" s="82">
        <f>'EVALUACIÓN PRIVADA'!D58*rpcnocalrural</f>
        <v>0</v>
      </c>
      <c r="E64" s="82">
        <f t="shared" si="4"/>
        <v>0</v>
      </c>
    </row>
    <row r="65" spans="2:5" ht="13.5" thickBot="1">
      <c r="B65" s="356" t="s">
        <v>11</v>
      </c>
      <c r="C65" s="357"/>
      <c r="D65" s="82">
        <f>SUM(D59:D64)</f>
        <v>0</v>
      </c>
      <c r="E65" s="82">
        <f t="shared" si="4"/>
        <v>0</v>
      </c>
    </row>
    <row r="66" spans="2:5" ht="13.5" thickBot="1">
      <c r="B66" s="358" t="str">
        <f>'EVALUACIÓN PRIVADA'!B60</f>
        <v>Canal de Empalme</v>
      </c>
      <c r="C66" s="359"/>
      <c r="D66" s="41"/>
      <c r="E66" s="42"/>
    </row>
    <row r="67" spans="2:5" ht="13.5" thickBot="1">
      <c r="B67" s="352" t="s">
        <v>52</v>
      </c>
      <c r="C67" s="353"/>
      <c r="D67" s="82">
        <f>'EVALUACIÓN PRIVADA'!D61*rpcdivisa</f>
        <v>0</v>
      </c>
      <c r="E67" s="82">
        <f aca="true" t="shared" si="5" ref="E67:E73">SUM(D67:D67)</f>
        <v>0</v>
      </c>
    </row>
    <row r="68" spans="2:5" ht="13.5" thickBot="1">
      <c r="B68" s="352" t="s">
        <v>46</v>
      </c>
      <c r="C68" s="353"/>
      <c r="D68" s="82">
        <f>'EVALUACIÓN PRIVADA'!D62*1</f>
        <v>0</v>
      </c>
      <c r="E68" s="82">
        <f t="shared" si="5"/>
        <v>0</v>
      </c>
    </row>
    <row r="69" spans="2:5" ht="13.5" thickBot="1">
      <c r="B69" s="352" t="s">
        <v>45</v>
      </c>
      <c r="C69" s="353"/>
      <c r="D69" s="82">
        <f>'EVALUACIÓN PRIVADA'!D63*rpcmanodeobra</f>
        <v>0</v>
      </c>
      <c r="E69" s="82">
        <f t="shared" si="5"/>
        <v>0</v>
      </c>
    </row>
    <row r="70" spans="2:5" ht="13.5" thickBot="1">
      <c r="B70" s="352" t="s">
        <v>53</v>
      </c>
      <c r="C70" s="353"/>
      <c r="D70" s="82">
        <f>'EVALUACIÓN PRIVADA'!D64*rpcsemicalificada</f>
        <v>0</v>
      </c>
      <c r="E70" s="82">
        <f t="shared" si="5"/>
        <v>0</v>
      </c>
    </row>
    <row r="71" spans="2:5" ht="13.5" thickBot="1">
      <c r="B71" s="352" t="s">
        <v>54</v>
      </c>
      <c r="C71" s="353"/>
      <c r="D71" s="82">
        <f>'EVALUACIÓN PRIVADA'!D65*rpcnocalurbana</f>
        <v>0</v>
      </c>
      <c r="E71" s="82">
        <f t="shared" si="5"/>
        <v>0</v>
      </c>
    </row>
    <row r="72" spans="2:5" ht="13.5" thickBot="1">
      <c r="B72" s="352" t="s">
        <v>47</v>
      </c>
      <c r="C72" s="353"/>
      <c r="D72" s="82">
        <f>'EVALUACIÓN PRIVADA'!D66*rpcnocalrural</f>
        <v>0</v>
      </c>
      <c r="E72" s="82">
        <f t="shared" si="5"/>
        <v>0</v>
      </c>
    </row>
    <row r="73" spans="2:5" ht="13.5" thickBot="1">
      <c r="B73" s="356" t="s">
        <v>11</v>
      </c>
      <c r="C73" s="357"/>
      <c r="D73" s="82">
        <f>SUM(D67:D72)</f>
        <v>0</v>
      </c>
      <c r="E73" s="82">
        <f t="shared" si="5"/>
        <v>0</v>
      </c>
    </row>
    <row r="74" spans="2:5" ht="13.5" thickBot="1">
      <c r="B74" s="358" t="str">
        <f>'EVALUACIÓN PRIVADA'!B68</f>
        <v>Obras de Arte</v>
      </c>
      <c r="C74" s="359"/>
      <c r="D74" s="41"/>
      <c r="E74" s="42"/>
    </row>
    <row r="75" spans="2:5" ht="13.5" thickBot="1">
      <c r="B75" s="352" t="s">
        <v>52</v>
      </c>
      <c r="C75" s="353"/>
      <c r="D75" s="82">
        <f>'EVALUACIÓN PRIVADA'!D69*rpcdivisa</f>
        <v>0</v>
      </c>
      <c r="E75" s="82">
        <f aca="true" t="shared" si="6" ref="E75:E81">SUM(D75:D75)</f>
        <v>0</v>
      </c>
    </row>
    <row r="76" spans="2:5" ht="13.5" thickBot="1">
      <c r="B76" s="352" t="s">
        <v>46</v>
      </c>
      <c r="C76" s="353"/>
      <c r="D76" s="82">
        <f>'EVALUACIÓN PRIVADA'!D70*1</f>
        <v>0</v>
      </c>
      <c r="E76" s="82">
        <f t="shared" si="6"/>
        <v>0</v>
      </c>
    </row>
    <row r="77" spans="2:5" ht="13.5" thickBot="1">
      <c r="B77" s="352" t="s">
        <v>45</v>
      </c>
      <c r="C77" s="353"/>
      <c r="D77" s="82">
        <f>'EVALUACIÓN PRIVADA'!D71*rpcmanodeobra</f>
        <v>0</v>
      </c>
      <c r="E77" s="82">
        <f t="shared" si="6"/>
        <v>0</v>
      </c>
    </row>
    <row r="78" spans="2:5" ht="13.5" thickBot="1">
      <c r="B78" s="352" t="s">
        <v>53</v>
      </c>
      <c r="C78" s="353"/>
      <c r="D78" s="82">
        <f>'EVALUACIÓN PRIVADA'!D72*rpcsemicalificada</f>
        <v>0</v>
      </c>
      <c r="E78" s="82">
        <f t="shared" si="6"/>
        <v>0</v>
      </c>
    </row>
    <row r="79" spans="2:5" ht="13.5" thickBot="1">
      <c r="B79" s="352" t="s">
        <v>54</v>
      </c>
      <c r="C79" s="353"/>
      <c r="D79" s="82">
        <f>'EVALUACIÓN PRIVADA'!D73*rpcnocalurbana</f>
        <v>0</v>
      </c>
      <c r="E79" s="82">
        <f t="shared" si="6"/>
        <v>0</v>
      </c>
    </row>
    <row r="80" spans="2:5" ht="13.5" thickBot="1">
      <c r="B80" s="352" t="s">
        <v>47</v>
      </c>
      <c r="C80" s="353"/>
      <c r="D80" s="82">
        <f>'EVALUACIÓN PRIVADA'!D74*rpcnocalrural</f>
        <v>0</v>
      </c>
      <c r="E80" s="82">
        <f t="shared" si="6"/>
        <v>0</v>
      </c>
    </row>
    <row r="81" spans="2:5" ht="13.5" thickBot="1">
      <c r="B81" s="356" t="s">
        <v>11</v>
      </c>
      <c r="C81" s="357"/>
      <c r="D81" s="82">
        <f>SUM(D75:D80)</f>
        <v>0</v>
      </c>
      <c r="E81" s="82">
        <f t="shared" si="6"/>
        <v>0</v>
      </c>
    </row>
    <row r="82" spans="2:5" ht="13.5" thickBot="1">
      <c r="B82" s="358" t="str">
        <f>'EVALUACIÓN PRIVADA'!B76</f>
        <v>Atajados</v>
      </c>
      <c r="C82" s="359"/>
      <c r="D82" s="41"/>
      <c r="E82" s="42"/>
    </row>
    <row r="83" spans="2:5" ht="13.5" thickBot="1">
      <c r="B83" s="352" t="s">
        <v>52</v>
      </c>
      <c r="C83" s="353"/>
      <c r="D83" s="82">
        <f>'EVALUACIÓN PRIVADA'!D77*rpcdivisa</f>
        <v>0</v>
      </c>
      <c r="E83" s="82">
        <f aca="true" t="shared" si="7" ref="E83:E90">SUM(D83:D83)</f>
        <v>0</v>
      </c>
    </row>
    <row r="84" spans="2:5" ht="13.5" thickBot="1">
      <c r="B84" s="352" t="s">
        <v>46</v>
      </c>
      <c r="C84" s="353"/>
      <c r="D84" s="82">
        <f>'EVALUACIÓN PRIVADA'!D78*1</f>
        <v>0</v>
      </c>
      <c r="E84" s="82">
        <f t="shared" si="7"/>
        <v>0</v>
      </c>
    </row>
    <row r="85" spans="2:5" ht="13.5" thickBot="1">
      <c r="B85" s="352" t="s">
        <v>45</v>
      </c>
      <c r="C85" s="353"/>
      <c r="D85" s="82">
        <f>'EVALUACIÓN PRIVADA'!D79*rpcmanodeobra</f>
        <v>0</v>
      </c>
      <c r="E85" s="82">
        <f t="shared" si="7"/>
        <v>0</v>
      </c>
    </row>
    <row r="86" spans="2:5" ht="13.5" thickBot="1">
      <c r="B86" s="352" t="s">
        <v>53</v>
      </c>
      <c r="C86" s="353"/>
      <c r="D86" s="82">
        <f>'EVALUACIÓN PRIVADA'!D80*rpcsemicalificada</f>
        <v>0</v>
      </c>
      <c r="E86" s="82">
        <f t="shared" si="7"/>
        <v>0</v>
      </c>
    </row>
    <row r="87" spans="2:5" ht="13.5" thickBot="1">
      <c r="B87" s="352" t="s">
        <v>54</v>
      </c>
      <c r="C87" s="353"/>
      <c r="D87" s="82">
        <f>'EVALUACIÓN PRIVADA'!D81*rpcnocalurbana</f>
        <v>0</v>
      </c>
      <c r="E87" s="82">
        <f t="shared" si="7"/>
        <v>0</v>
      </c>
    </row>
    <row r="88" spans="2:5" ht="13.5" thickBot="1">
      <c r="B88" s="352" t="s">
        <v>47</v>
      </c>
      <c r="C88" s="353"/>
      <c r="D88" s="82">
        <f>'EVALUACIÓN PRIVADA'!D82*rpcnocalrural</f>
        <v>0</v>
      </c>
      <c r="E88" s="82">
        <f t="shared" si="7"/>
        <v>0</v>
      </c>
    </row>
    <row r="89" spans="2:5" ht="13.5" thickBot="1">
      <c r="B89" s="356" t="s">
        <v>11</v>
      </c>
      <c r="C89" s="357"/>
      <c r="D89" s="82">
        <f>SUM(D83:D88)</f>
        <v>0</v>
      </c>
      <c r="E89" s="82">
        <f t="shared" si="7"/>
        <v>0</v>
      </c>
    </row>
    <row r="90" spans="2:5" ht="13.5" thickBot="1">
      <c r="B90" s="96" t="s">
        <v>122</v>
      </c>
      <c r="C90" s="95"/>
      <c r="D90" s="82">
        <f>(D89+D81+D73+D65+D57+D49+D41)*CambioInversion</f>
        <v>0</v>
      </c>
      <c r="E90" s="82">
        <f t="shared" si="7"/>
        <v>0</v>
      </c>
    </row>
    <row r="91" ht="13.5" thickBot="1"/>
    <row r="92" spans="2:5" ht="13.5" thickBot="1">
      <c r="B92" s="96" t="s">
        <v>123</v>
      </c>
      <c r="C92" s="41"/>
      <c r="D92" s="41"/>
      <c r="E92" s="42"/>
    </row>
    <row r="93" spans="2:5" ht="13.5" thickBot="1">
      <c r="B93" s="352" t="s">
        <v>52</v>
      </c>
      <c r="C93" s="353"/>
      <c r="D93" s="82">
        <f>'EVALUACIÓN PRIVADA'!D87*rpcdivisa</f>
        <v>0</v>
      </c>
      <c r="E93" s="82">
        <f aca="true" t="shared" si="8" ref="E93:E100">SUM(D93:D93)</f>
        <v>0</v>
      </c>
    </row>
    <row r="94" spans="2:5" ht="13.5" thickBot="1">
      <c r="B94" s="352" t="s">
        <v>46</v>
      </c>
      <c r="C94" s="353"/>
      <c r="D94" s="82">
        <f>'EVALUACIÓN PRIVADA'!D88*1</f>
        <v>0</v>
      </c>
      <c r="E94" s="82">
        <f t="shared" si="8"/>
        <v>0</v>
      </c>
    </row>
    <row r="95" spans="2:5" ht="13.5" thickBot="1">
      <c r="B95" s="352" t="s">
        <v>45</v>
      </c>
      <c r="C95" s="353"/>
      <c r="D95" s="82">
        <f>'EVALUACIÓN PRIVADA'!D89*rpcmanodeobra</f>
        <v>0</v>
      </c>
      <c r="E95" s="82">
        <f t="shared" si="8"/>
        <v>0</v>
      </c>
    </row>
    <row r="96" spans="2:5" ht="13.5" thickBot="1">
      <c r="B96" s="352" t="s">
        <v>53</v>
      </c>
      <c r="C96" s="353"/>
      <c r="D96" s="82">
        <f>'EVALUACIÓN PRIVADA'!D90*rpcsemicalificada</f>
        <v>0</v>
      </c>
      <c r="E96" s="82">
        <f t="shared" si="8"/>
        <v>0</v>
      </c>
    </row>
    <row r="97" spans="2:5" ht="13.5" thickBot="1">
      <c r="B97" s="352" t="s">
        <v>54</v>
      </c>
      <c r="C97" s="353"/>
      <c r="D97" s="82">
        <f>'EVALUACIÓN PRIVADA'!D91*rpcnocalurbana</f>
        <v>0</v>
      </c>
      <c r="E97" s="82">
        <f t="shared" si="8"/>
        <v>0</v>
      </c>
    </row>
    <row r="98" spans="2:5" ht="13.5" thickBot="1">
      <c r="B98" s="352" t="s">
        <v>47</v>
      </c>
      <c r="C98" s="353"/>
      <c r="D98" s="82">
        <f>'EVALUACIÓN PRIVADA'!D92*rpcnocalrural</f>
        <v>0</v>
      </c>
      <c r="E98" s="82">
        <f t="shared" si="8"/>
        <v>0</v>
      </c>
    </row>
    <row r="99" spans="2:5" ht="13.5" thickBot="1">
      <c r="B99" s="356" t="s">
        <v>11</v>
      </c>
      <c r="C99" s="357"/>
      <c r="D99" s="82">
        <f>SUM(D93:D98)</f>
        <v>0</v>
      </c>
      <c r="E99" s="82">
        <f t="shared" si="8"/>
        <v>0</v>
      </c>
    </row>
    <row r="100" spans="2:5" ht="13.5" thickBot="1">
      <c r="B100" s="96" t="s">
        <v>124</v>
      </c>
      <c r="C100" s="95"/>
      <c r="D100" s="82">
        <f>D99*CambioOperacion</f>
        <v>0</v>
      </c>
      <c r="E100" s="82">
        <f t="shared" si="8"/>
        <v>0</v>
      </c>
    </row>
    <row r="101" ht="13.5" thickBot="1"/>
    <row r="102" spans="2:5" ht="13.5" thickBot="1">
      <c r="B102" s="96" t="s">
        <v>129</v>
      </c>
      <c r="C102" s="41"/>
      <c r="D102" s="41"/>
      <c r="E102" s="42"/>
    </row>
    <row r="103" spans="2:5" ht="13.5" thickBot="1">
      <c r="B103" s="352" t="s">
        <v>52</v>
      </c>
      <c r="C103" s="353"/>
      <c r="D103" s="82">
        <f>'EVALUACIÓN PRIVADA'!D97*rpcdivisa</f>
        <v>0</v>
      </c>
      <c r="E103" s="82">
        <f aca="true" t="shared" si="9" ref="E103:E110">SUM(D103:D103)</f>
        <v>0</v>
      </c>
    </row>
    <row r="104" spans="2:5" ht="13.5" thickBot="1">
      <c r="B104" s="352" t="s">
        <v>46</v>
      </c>
      <c r="C104" s="353"/>
      <c r="D104" s="82">
        <f>'EVALUACIÓN PRIVADA'!D98*1</f>
        <v>0</v>
      </c>
      <c r="E104" s="82">
        <f t="shared" si="9"/>
        <v>0</v>
      </c>
    </row>
    <row r="105" spans="2:5" ht="13.5" thickBot="1">
      <c r="B105" s="352" t="s">
        <v>45</v>
      </c>
      <c r="C105" s="353"/>
      <c r="D105" s="82">
        <f>'EVALUACIÓN PRIVADA'!D99*rpcmanodeobra</f>
        <v>0</v>
      </c>
      <c r="E105" s="82">
        <f t="shared" si="9"/>
        <v>0</v>
      </c>
    </row>
    <row r="106" spans="2:5" ht="13.5" thickBot="1">
      <c r="B106" s="352" t="s">
        <v>53</v>
      </c>
      <c r="C106" s="353"/>
      <c r="D106" s="82">
        <f>'EVALUACIÓN PRIVADA'!D100*rpcsemicalificada</f>
        <v>0</v>
      </c>
      <c r="E106" s="82">
        <f t="shared" si="9"/>
        <v>0</v>
      </c>
    </row>
    <row r="107" spans="2:5" ht="13.5" thickBot="1">
      <c r="B107" s="352" t="s">
        <v>54</v>
      </c>
      <c r="C107" s="353"/>
      <c r="D107" s="82">
        <f>'EVALUACIÓN PRIVADA'!D101*rpcnocalurbana</f>
        <v>0</v>
      </c>
      <c r="E107" s="82">
        <f t="shared" si="9"/>
        <v>0</v>
      </c>
    </row>
    <row r="108" spans="2:5" ht="13.5" thickBot="1">
      <c r="B108" s="352" t="s">
        <v>47</v>
      </c>
      <c r="C108" s="353"/>
      <c r="D108" s="82">
        <f>'EVALUACIÓN PRIVADA'!D102*rpcnocalrural</f>
        <v>0</v>
      </c>
      <c r="E108" s="82">
        <f t="shared" si="9"/>
        <v>0</v>
      </c>
    </row>
    <row r="109" spans="2:5" ht="13.5" thickBot="1">
      <c r="B109" s="356" t="s">
        <v>11</v>
      </c>
      <c r="C109" s="357"/>
      <c r="D109" s="82">
        <f>SUM(D103:D108)</f>
        <v>0</v>
      </c>
      <c r="E109" s="82">
        <f t="shared" si="9"/>
        <v>0</v>
      </c>
    </row>
    <row r="110" spans="2:5" ht="13.5" thickBot="1">
      <c r="B110" s="96" t="s">
        <v>130</v>
      </c>
      <c r="C110" s="95"/>
      <c r="D110" s="82">
        <f>D109</f>
        <v>0</v>
      </c>
      <c r="E110" s="82">
        <f t="shared" si="9"/>
        <v>0</v>
      </c>
    </row>
    <row r="111" ht="13.5" thickBot="1"/>
    <row r="112" spans="2:5" ht="13.5" thickBot="1">
      <c r="B112" s="96" t="s">
        <v>174</v>
      </c>
      <c r="C112" s="41"/>
      <c r="D112" s="41"/>
      <c r="E112" s="42"/>
    </row>
    <row r="113" spans="2:5" ht="13.5" thickBot="1">
      <c r="B113" s="352" t="s">
        <v>52</v>
      </c>
      <c r="C113" s="353"/>
      <c r="D113" s="82">
        <f>'EVALUACIÓN PRIVADA'!D107*rpcdivisa</f>
        <v>0</v>
      </c>
      <c r="E113" s="82">
        <f aca="true" t="shared" si="10" ref="E113:E120">SUM(D113:D113)</f>
        <v>0</v>
      </c>
    </row>
    <row r="114" spans="2:5" ht="13.5" thickBot="1">
      <c r="B114" s="352" t="s">
        <v>46</v>
      </c>
      <c r="C114" s="353"/>
      <c r="D114" s="82">
        <f>'EVALUACIÓN PRIVADA'!D108*1</f>
        <v>0</v>
      </c>
      <c r="E114" s="82">
        <f t="shared" si="10"/>
        <v>0</v>
      </c>
    </row>
    <row r="115" spans="2:5" ht="13.5" thickBot="1">
      <c r="B115" s="352" t="s">
        <v>45</v>
      </c>
      <c r="C115" s="353"/>
      <c r="D115" s="82">
        <f>'EVALUACIÓN PRIVADA'!D109*rpcmanodeobra</f>
        <v>0</v>
      </c>
      <c r="E115" s="82">
        <f t="shared" si="10"/>
        <v>0</v>
      </c>
    </row>
    <row r="116" spans="2:5" ht="13.5" thickBot="1">
      <c r="B116" s="352" t="s">
        <v>53</v>
      </c>
      <c r="C116" s="353"/>
      <c r="D116" s="82">
        <f>'EVALUACIÓN PRIVADA'!D110*rpcsemicalificada</f>
        <v>0</v>
      </c>
      <c r="E116" s="82">
        <f t="shared" si="10"/>
        <v>0</v>
      </c>
    </row>
    <row r="117" spans="2:5" ht="13.5" thickBot="1">
      <c r="B117" s="352" t="s">
        <v>54</v>
      </c>
      <c r="C117" s="353"/>
      <c r="D117" s="82">
        <f>'EVALUACIÓN PRIVADA'!D111*rpcnocalurbana</f>
        <v>0</v>
      </c>
      <c r="E117" s="82">
        <f t="shared" si="10"/>
        <v>0</v>
      </c>
    </row>
    <row r="118" spans="2:5" ht="13.5" thickBot="1">
      <c r="B118" s="352" t="s">
        <v>47</v>
      </c>
      <c r="C118" s="353"/>
      <c r="D118" s="82">
        <f>'EVALUACIÓN PRIVADA'!D112*rpcnocalrural</f>
        <v>0</v>
      </c>
      <c r="E118" s="82">
        <f t="shared" si="10"/>
        <v>0</v>
      </c>
    </row>
    <row r="119" spans="2:5" ht="13.5" thickBot="1">
      <c r="B119" s="356" t="s">
        <v>11</v>
      </c>
      <c r="C119" s="357"/>
      <c r="D119" s="82">
        <f>SUM(D113:D118)</f>
        <v>0</v>
      </c>
      <c r="E119" s="82">
        <f t="shared" si="10"/>
        <v>0</v>
      </c>
    </row>
    <row r="120" spans="2:5" ht="13.5" thickBot="1">
      <c r="B120" s="96" t="s">
        <v>175</v>
      </c>
      <c r="C120" s="95"/>
      <c r="D120" s="82">
        <f>D119</f>
        <v>0</v>
      </c>
      <c r="E120" s="82">
        <f t="shared" si="10"/>
        <v>0</v>
      </c>
    </row>
    <row r="121" ht="14.25" customHeight="1" thickBot="1"/>
    <row r="122" spans="2:5" ht="13.5" thickBot="1">
      <c r="B122" s="40" t="s">
        <v>55</v>
      </c>
      <c r="C122" s="41"/>
      <c r="D122" s="41"/>
      <c r="E122" s="42"/>
    </row>
    <row r="123" spans="2:5" ht="13.5" hidden="1" thickBot="1">
      <c r="B123" s="352" t="s">
        <v>56</v>
      </c>
      <c r="C123" s="353"/>
      <c r="D123" s="82">
        <f>'EVALUACIÓN PRIVADA'!D117</f>
        <v>0</v>
      </c>
      <c r="E123" s="82">
        <f>SUM(D123:D123)</f>
        <v>0</v>
      </c>
    </row>
    <row r="124" spans="2:5" ht="13.5" thickBot="1">
      <c r="B124" s="352" t="s">
        <v>57</v>
      </c>
      <c r="C124" s="353"/>
      <c r="D124" s="82">
        <f>'EVALUACIÓN PRIVADA'!D118</f>
        <v>0</v>
      </c>
      <c r="E124" s="82">
        <f>SUM(D124:D124)</f>
        <v>0</v>
      </c>
    </row>
    <row r="125" spans="2:5" ht="13.5" thickBot="1">
      <c r="B125" s="356" t="s">
        <v>11</v>
      </c>
      <c r="C125" s="357"/>
      <c r="D125" s="82">
        <f>SUM(D124:D124)</f>
        <v>0</v>
      </c>
      <c r="E125" s="82">
        <f>SUM(D125:D125)</f>
        <v>0</v>
      </c>
    </row>
    <row r="126" spans="1:5" ht="13.5" thickBot="1">
      <c r="A126" s="4"/>
      <c r="B126" s="387"/>
      <c r="C126" s="387"/>
      <c r="D126" s="4"/>
      <c r="E126" s="4"/>
    </row>
    <row r="127" spans="2:5" ht="13.5" thickBot="1">
      <c r="B127" s="354" t="s">
        <v>131</v>
      </c>
      <c r="C127" s="355"/>
      <c r="D127" s="82">
        <f>D90+D100+D110+D120+D125</f>
        <v>0</v>
      </c>
      <c r="E127" s="82">
        <f>SUM(D127:D127)</f>
        <v>0</v>
      </c>
    </row>
    <row r="128" ht="13.5" thickBot="1"/>
    <row r="129" spans="2:5" ht="13.5" thickBot="1">
      <c r="B129" s="354" t="s">
        <v>132</v>
      </c>
      <c r="C129" s="355"/>
      <c r="D129" s="82">
        <f>D25-D127</f>
        <v>0</v>
      </c>
      <c r="E129" s="82">
        <f>SUM(D129:D129)</f>
        <v>0</v>
      </c>
    </row>
    <row r="131" spans="2:4" ht="12.75" hidden="1">
      <c r="B131" s="391" t="s">
        <v>50</v>
      </c>
      <c r="C131" s="391"/>
      <c r="D131" s="179"/>
    </row>
    <row r="132" spans="2:4" ht="12.75" hidden="1">
      <c r="B132" s="391" t="s">
        <v>133</v>
      </c>
      <c r="C132" s="391"/>
      <c r="D132" s="180"/>
    </row>
    <row r="133" spans="2:4" ht="12.75" hidden="1">
      <c r="B133" s="391" t="s">
        <v>29</v>
      </c>
      <c r="C133" s="391"/>
      <c r="D133" s="181">
        <f>-PMT(interes,NumeroBase,vpcs)</f>
        <v>0</v>
      </c>
    </row>
    <row r="134" spans="2:4" ht="12.75" hidden="1">
      <c r="B134" s="391" t="s">
        <v>185</v>
      </c>
      <c r="C134" s="391"/>
      <c r="D134" s="182"/>
    </row>
    <row r="135" spans="2:7" ht="12.75" hidden="1">
      <c r="B135" s="391" t="s">
        <v>216</v>
      </c>
      <c r="C135" s="391"/>
      <c r="D135" s="185"/>
      <c r="F135" s="178" t="s">
        <v>217</v>
      </c>
      <c r="G135" s="146">
        <f>IF(vpcs&lt;&gt;0,vais/vpcs,0)</f>
        <v>0</v>
      </c>
    </row>
  </sheetData>
  <sheetProtection sheet="1" objects="1" scenarios="1"/>
  <mergeCells count="106">
    <mergeCell ref="B135:C135"/>
    <mergeCell ref="B82:C82"/>
    <mergeCell ref="B134:C134"/>
    <mergeCell ref="B22:C22"/>
    <mergeCell ref="B117:C117"/>
    <mergeCell ref="B118:C118"/>
    <mergeCell ref="B119:C119"/>
    <mergeCell ref="B113:C113"/>
    <mergeCell ref="B114:C114"/>
    <mergeCell ref="B115:C115"/>
    <mergeCell ref="B126:C126"/>
    <mergeCell ref="B124:C124"/>
    <mergeCell ref="B116:C116"/>
    <mergeCell ref="B107:C107"/>
    <mergeCell ref="B108:C108"/>
    <mergeCell ref="B109:C109"/>
    <mergeCell ref="E31:E32"/>
    <mergeCell ref="B10:D10"/>
    <mergeCell ref="B11:D11"/>
    <mergeCell ref="B25:C25"/>
    <mergeCell ref="E17:E18"/>
    <mergeCell ref="B20:C20"/>
    <mergeCell ref="B21:C21"/>
    <mergeCell ref="B23:C23"/>
    <mergeCell ref="B24:C24"/>
    <mergeCell ref="B30:C32"/>
    <mergeCell ref="B7:D7"/>
    <mergeCell ref="B8:D8"/>
    <mergeCell ref="B12:D12"/>
    <mergeCell ref="B16:C18"/>
    <mergeCell ref="B9:D9"/>
    <mergeCell ref="D16:E16"/>
    <mergeCell ref="B133:C133"/>
    <mergeCell ref="B131:C131"/>
    <mergeCell ref="B95:C95"/>
    <mergeCell ref="B96:C96"/>
    <mergeCell ref="B97:C97"/>
    <mergeCell ref="B98:C98"/>
    <mergeCell ref="B125:C125"/>
    <mergeCell ref="B104:C104"/>
    <mergeCell ref="B129:C129"/>
    <mergeCell ref="B123:C123"/>
    <mergeCell ref="B132:C132"/>
    <mergeCell ref="B106:C106"/>
    <mergeCell ref="B99:C99"/>
    <mergeCell ref="B88:C88"/>
    <mergeCell ref="B89:C89"/>
    <mergeCell ref="B103:C103"/>
    <mergeCell ref="B105:C105"/>
    <mergeCell ref="B93:C93"/>
    <mergeCell ref="B94:C94"/>
    <mergeCell ref="B127:C127"/>
    <mergeCell ref="B86:C86"/>
    <mergeCell ref="B87:C87"/>
    <mergeCell ref="B83:C83"/>
    <mergeCell ref="B85:C85"/>
    <mergeCell ref="B84:C8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2:C62"/>
    <mergeCell ref="B63:C63"/>
    <mergeCell ref="B64:C64"/>
    <mergeCell ref="B65:C65"/>
    <mergeCell ref="B80:C80"/>
    <mergeCell ref="B81:C81"/>
    <mergeCell ref="B74:C74"/>
    <mergeCell ref="B75:C75"/>
    <mergeCell ref="B76:C76"/>
    <mergeCell ref="B77:C77"/>
    <mergeCell ref="D30:E30"/>
    <mergeCell ref="B78:C78"/>
    <mergeCell ref="B79:C79"/>
    <mergeCell ref="B70:C70"/>
    <mergeCell ref="B71:C71"/>
    <mergeCell ref="B72:C72"/>
    <mergeCell ref="B73:C73"/>
    <mergeCell ref="B66:C66"/>
    <mergeCell ref="B67:C67"/>
    <mergeCell ref="B68:C68"/>
  </mergeCells>
  <printOptions verticalCentered="1"/>
  <pageMargins left="0.75" right="0.75" top="1" bottom="1" header="0" footer="0"/>
  <pageSetup horizontalDpi="300" verticalDpi="300" orientation="landscape" scale="71" r:id="rId4"/>
  <headerFooter alignWithMargins="0">
    <oddFooter>&amp;L&amp;D&amp;RPágina &amp;P de &amp;N</oddFooter>
  </headerFooter>
  <rowBreaks count="1" manualBreakCount="1">
    <brk id="90" max="4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B4:N39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1" sqref="A1"/>
    </sheetView>
  </sheetViews>
  <sheetFormatPr defaultColWidth="11.421875" defaultRowHeight="12.75"/>
  <cols>
    <col min="1" max="1" width="0.71875" style="0" customWidth="1"/>
    <col min="2" max="14" width="10.421875" style="0" customWidth="1"/>
  </cols>
  <sheetData>
    <row r="1" ht="13.5" customHeight="1"/>
    <row r="2" ht="13.5" customHeight="1"/>
    <row r="3" ht="40.5" customHeight="1"/>
    <row r="4" spans="2:8" ht="26.25" customHeight="1">
      <c r="B4" s="9" t="s">
        <v>136</v>
      </c>
      <c r="H4" s="9" t="s">
        <v>264</v>
      </c>
    </row>
    <row r="5" spans="2:10" ht="12.75">
      <c r="B5" s="413" t="s">
        <v>2</v>
      </c>
      <c r="C5" s="414"/>
      <c r="D5" s="417" t="s">
        <v>14</v>
      </c>
      <c r="H5" s="413" t="s">
        <v>2</v>
      </c>
      <c r="I5" s="414"/>
      <c r="J5" s="417" t="s">
        <v>14</v>
      </c>
    </row>
    <row r="6" spans="2:10" ht="12.75">
      <c r="B6" s="415"/>
      <c r="C6" s="416"/>
      <c r="D6" s="417"/>
      <c r="H6" s="415"/>
      <c r="I6" s="416"/>
      <c r="J6" s="417"/>
    </row>
    <row r="7" spans="2:10" ht="12.75">
      <c r="B7" s="418" t="s">
        <v>51</v>
      </c>
      <c r="C7" s="419"/>
      <c r="D7" s="201">
        <f>vpcp</f>
        <v>0</v>
      </c>
      <c r="H7" s="418" t="s">
        <v>50</v>
      </c>
      <c r="I7" s="419"/>
      <c r="J7" s="201">
        <f>vpcs</f>
        <v>0</v>
      </c>
    </row>
    <row r="8" spans="2:10" ht="12.75">
      <c r="B8" s="459" t="s">
        <v>135</v>
      </c>
      <c r="C8" s="460"/>
      <c r="D8" s="461">
        <f>vanp</f>
        <v>0</v>
      </c>
      <c r="H8" s="459" t="s">
        <v>133</v>
      </c>
      <c r="I8" s="460"/>
      <c r="J8" s="461">
        <f>vans</f>
        <v>0</v>
      </c>
    </row>
    <row r="9" spans="2:10" ht="12.75">
      <c r="B9" s="420" t="s">
        <v>39</v>
      </c>
      <c r="C9" s="421"/>
      <c r="D9" s="201">
        <f>caep</f>
        <v>0</v>
      </c>
      <c r="H9" s="418" t="s">
        <v>29</v>
      </c>
      <c r="I9" s="419"/>
      <c r="J9" s="201">
        <f>caes</f>
        <v>0</v>
      </c>
    </row>
    <row r="10" spans="2:10" ht="12.75">
      <c r="B10" s="202" t="s">
        <v>184</v>
      </c>
      <c r="C10" s="203">
        <v>0.1</v>
      </c>
      <c r="D10" s="204">
        <f>IF(ISERROR(tirp),0,tirp)</f>
        <v>0</v>
      </c>
      <c r="H10" s="205" t="s">
        <v>185</v>
      </c>
      <c r="I10" s="203">
        <v>0.1</v>
      </c>
      <c r="J10" s="204">
        <f>IF(ISERROR(tirs),0,tirs)</f>
        <v>0</v>
      </c>
    </row>
    <row r="11" spans="2:10" ht="13.5" customHeight="1">
      <c r="B11" s="410" t="s">
        <v>242</v>
      </c>
      <c r="C11" s="411"/>
      <c r="D11" s="201">
        <f>BeneficioCostoPrivado</f>
        <v>0</v>
      </c>
      <c r="H11" s="410" t="s">
        <v>241</v>
      </c>
      <c r="I11" s="411"/>
      <c r="J11" s="201">
        <f>BeneficioCostoSocial</f>
        <v>0</v>
      </c>
    </row>
    <row r="13" ht="20.25">
      <c r="B13" s="9" t="s">
        <v>137</v>
      </c>
    </row>
    <row r="14" spans="2:10" ht="12.75" customHeight="1">
      <c r="B14" s="413" t="s">
        <v>2</v>
      </c>
      <c r="C14" s="414"/>
      <c r="D14" s="417" t="s">
        <v>14</v>
      </c>
      <c r="E14" s="412" t="str">
        <f>IF('EVALUACIÓN PRIVADA'!B1=TRUE,"Indicadores Estándar          Bs.","Indicadores Estándar       U.S.$")</f>
        <v>Indicadores Estándar       U.S.$</v>
      </c>
      <c r="F14" s="412"/>
      <c r="H14" s="413" t="s">
        <v>2</v>
      </c>
      <c r="I14" s="414"/>
      <c r="J14" s="417" t="s">
        <v>14</v>
      </c>
    </row>
    <row r="15" spans="2:10" ht="12.75">
      <c r="B15" s="415"/>
      <c r="C15" s="416"/>
      <c r="D15" s="417"/>
      <c r="E15" s="412"/>
      <c r="F15" s="412"/>
      <c r="H15" s="415"/>
      <c r="I15" s="416"/>
      <c r="J15" s="417"/>
    </row>
    <row r="16" spans="2:10" ht="12.75">
      <c r="B16" s="199"/>
      <c r="C16" s="200"/>
      <c r="D16" s="198"/>
      <c r="E16" s="197" t="s">
        <v>239</v>
      </c>
      <c r="F16" s="197" t="s">
        <v>240</v>
      </c>
      <c r="H16" s="199"/>
      <c r="I16" s="200"/>
      <c r="J16" s="198"/>
    </row>
    <row r="17" spans="2:10" ht="13.5" customHeight="1">
      <c r="B17" s="410" t="s">
        <v>207</v>
      </c>
      <c r="C17" s="411"/>
      <c r="D17" s="201">
        <f>IF(PoblaciónObjetivo&gt;0,caep/PoblaciónObjetivo,)</f>
        <v>0</v>
      </c>
      <c r="E17" s="216"/>
      <c r="F17" s="216"/>
      <c r="H17" s="410" t="s">
        <v>209</v>
      </c>
      <c r="I17" s="411"/>
      <c r="J17" s="201">
        <f>IF(PoblaciónObjetivo&gt;0,caes/PoblaciónObjetivo,)</f>
        <v>0</v>
      </c>
    </row>
    <row r="18" spans="2:10" ht="13.5" customHeight="1">
      <c r="B18" s="410" t="s">
        <v>208</v>
      </c>
      <c r="C18" s="411"/>
      <c r="D18" s="201">
        <f>IF(AreaBeneficiada&gt;0,caep/AreaBeneficiada,)</f>
        <v>0</v>
      </c>
      <c r="E18" s="216"/>
      <c r="F18" s="216"/>
      <c r="H18" s="410" t="s">
        <v>210</v>
      </c>
      <c r="I18" s="411"/>
      <c r="J18" s="201">
        <f>IF(AreaBeneficiada&gt;0,caes/AreaBeneficiada,)</f>
        <v>0</v>
      </c>
    </row>
    <row r="19" spans="2:10" ht="13.5" customHeight="1">
      <c r="B19" s="410" t="s">
        <v>243</v>
      </c>
      <c r="C19" s="411"/>
      <c r="D19" s="201">
        <f>IF(MetrosConstruidos&gt;0,caep/MetrosConstruidos,)</f>
        <v>0</v>
      </c>
      <c r="E19" s="216"/>
      <c r="F19" s="216"/>
      <c r="H19" s="410" t="s">
        <v>244</v>
      </c>
      <c r="I19" s="411"/>
      <c r="J19" s="201">
        <f>IF(MetrosConstruidos&gt;0,caes/MetrosConstruidos,)</f>
        <v>0</v>
      </c>
    </row>
    <row r="20" spans="2:11" ht="13.5" customHeight="1" hidden="1">
      <c r="B20" s="427" t="s">
        <v>206</v>
      </c>
      <c r="C20" s="428"/>
      <c r="D20" s="159">
        <f>IF(TotalProduccion&gt;0,caep/TotalProduccion,)</f>
        <v>0</v>
      </c>
      <c r="E20" s="216" t="str">
        <f>IF('EVALUACIÓN PRIVADA'!B4=TRUE,PREPARACION!B4*TipodeCambio,PREPARACION!B4)</f>
        <v>PREPARACIÓN DEL PROYECTO</v>
      </c>
      <c r="F20" s="216">
        <f>IF('EVALUACIÓN PRIVADA'!C4=TRUE,PREPARACION!C4*TipodeCambio,PREPARACION!C4)</f>
        <v>0</v>
      </c>
      <c r="H20" s="427" t="s">
        <v>211</v>
      </c>
      <c r="I20" s="428"/>
      <c r="J20" s="159">
        <f>IF(TotalProduccion&gt;0,caes/TotalProduccion,)</f>
        <v>0</v>
      </c>
      <c r="K20" s="161"/>
    </row>
    <row r="21" spans="2:6" ht="13.5" customHeight="1">
      <c r="B21" s="427" t="s">
        <v>253</v>
      </c>
      <c r="C21" s="428"/>
      <c r="D21" s="461">
        <f>IF(AreaIncremental&gt;0,CostosInversion/AreaIncremental,)</f>
        <v>0</v>
      </c>
      <c r="E21" s="216">
        <f>IF('EVALUACIÓN PRIVADA'!B1=TRUE,PREPARACION!B1*TipodeCambio,PREPARACION!B1)</f>
        <v>2479</v>
      </c>
      <c r="F21" s="216">
        <f>IF('EVALUACIÓN PRIVADA'!B1=TRUE,PREPARACION!C1*TipodeCambio,PREPARACION!C1)</f>
        <v>2156</v>
      </c>
    </row>
    <row r="22" spans="2:6" ht="13.5" customHeight="1">
      <c r="B22" s="427" t="s">
        <v>254</v>
      </c>
      <c r="C22" s="428"/>
      <c r="D22" s="461">
        <f>IF(Familias&gt;0,CostosInversion/Familias,)</f>
        <v>0</v>
      </c>
      <c r="E22" s="216">
        <f>IF('EVALUACIÓN PRIVADA'!B1=TRUE,PREPARACION!B2*TipodeCambio,PREPARACION!B2)</f>
        <v>2218</v>
      </c>
      <c r="F22" s="216">
        <f>IF('EVALUACIÓN PRIVADA'!B1=TRUE,PREPARACION!C2*TipodeCambio,PREPARACION!C2)</f>
        <v>1812</v>
      </c>
    </row>
    <row r="23" spans="3:8" ht="13.5" customHeight="1">
      <c r="C23" s="46"/>
      <c r="D23" s="46"/>
      <c r="E23" s="46"/>
      <c r="F23" s="46"/>
      <c r="G23" s="46"/>
      <c r="H23" s="46"/>
    </row>
    <row r="24" ht="20.25">
      <c r="B24" s="186" t="s">
        <v>270</v>
      </c>
    </row>
    <row r="25" spans="2:14" ht="13.5" customHeight="1" hidden="1">
      <c r="B25" s="422" t="s">
        <v>246</v>
      </c>
      <c r="C25" s="432" t="s">
        <v>236</v>
      </c>
      <c r="D25" s="433"/>
      <c r="E25" s="433"/>
      <c r="F25" s="434"/>
      <c r="G25" s="432" t="s">
        <v>237</v>
      </c>
      <c r="H25" s="433"/>
      <c r="I25" s="433"/>
      <c r="J25" s="434"/>
      <c r="K25" s="432" t="s">
        <v>238</v>
      </c>
      <c r="L25" s="433"/>
      <c r="M25" s="433"/>
      <c r="N25" s="434"/>
    </row>
    <row r="26" spans="2:14" ht="13.5" customHeight="1" hidden="1">
      <c r="B26" s="423"/>
      <c r="C26" s="432" t="s">
        <v>248</v>
      </c>
      <c r="D26" s="434"/>
      <c r="E26" s="432" t="s">
        <v>249</v>
      </c>
      <c r="F26" s="434"/>
      <c r="G26" s="432" t="s">
        <v>248</v>
      </c>
      <c r="H26" s="434"/>
      <c r="I26" s="432" t="s">
        <v>249</v>
      </c>
      <c r="J26" s="434"/>
      <c r="K26" s="432" t="s">
        <v>248</v>
      </c>
      <c r="L26" s="434"/>
      <c r="M26" s="432" t="s">
        <v>249</v>
      </c>
      <c r="N26" s="434"/>
    </row>
    <row r="27" spans="2:14" ht="13.5" customHeight="1" hidden="1">
      <c r="B27" s="192" t="s">
        <v>224</v>
      </c>
      <c r="C27" s="193" t="s">
        <v>239</v>
      </c>
      <c r="D27" s="193" t="s">
        <v>240</v>
      </c>
      <c r="E27" s="193" t="s">
        <v>239</v>
      </c>
      <c r="F27" s="193" t="s">
        <v>240</v>
      </c>
      <c r="G27" s="193" t="s">
        <v>239</v>
      </c>
      <c r="H27" s="193" t="s">
        <v>240</v>
      </c>
      <c r="I27" s="193" t="s">
        <v>239</v>
      </c>
      <c r="J27" s="193" t="s">
        <v>240</v>
      </c>
      <c r="K27" s="193" t="s">
        <v>239</v>
      </c>
      <c r="L27" s="193" t="s">
        <v>240</v>
      </c>
      <c r="M27" s="193" t="s">
        <v>239</v>
      </c>
      <c r="N27" s="193" t="s">
        <v>240</v>
      </c>
    </row>
    <row r="28" spans="2:14" ht="13.5" customHeight="1" hidden="1">
      <c r="B28" s="194" t="s">
        <v>247</v>
      </c>
      <c r="C28" s="194">
        <v>2556</v>
      </c>
      <c r="D28" s="194">
        <v>2157</v>
      </c>
      <c r="E28" s="194">
        <v>2479</v>
      </c>
      <c r="F28" s="194">
        <v>2156</v>
      </c>
      <c r="G28" s="194">
        <v>2735</v>
      </c>
      <c r="H28" s="194">
        <v>2253</v>
      </c>
      <c r="I28" s="194">
        <v>2681</v>
      </c>
      <c r="J28" s="194">
        <v>2251</v>
      </c>
      <c r="K28" s="194">
        <v>2561</v>
      </c>
      <c r="L28" s="194">
        <v>2085</v>
      </c>
      <c r="M28" s="194">
        <v>2450</v>
      </c>
      <c r="N28" s="194">
        <v>2071</v>
      </c>
    </row>
    <row r="29" spans="2:14" ht="13.5" customHeight="1" hidden="1">
      <c r="B29" s="194" t="s">
        <v>225</v>
      </c>
      <c r="C29" s="194">
        <v>2396</v>
      </c>
      <c r="D29" s="194">
        <v>1759</v>
      </c>
      <c r="E29" s="194">
        <v>2241</v>
      </c>
      <c r="F29" s="194">
        <v>1334</v>
      </c>
      <c r="G29" s="194">
        <v>2494</v>
      </c>
      <c r="H29" s="194">
        <v>1960</v>
      </c>
      <c r="I29" s="194">
        <v>2343</v>
      </c>
      <c r="J29" s="194">
        <v>1939</v>
      </c>
      <c r="K29" s="194">
        <v>2424</v>
      </c>
      <c r="L29" s="194">
        <v>1756</v>
      </c>
      <c r="M29" s="194">
        <v>2216</v>
      </c>
      <c r="N29" s="194">
        <v>1438</v>
      </c>
    </row>
    <row r="30" spans="2:14" ht="13.5" customHeight="1" hidden="1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</row>
    <row r="31" spans="2:14" ht="13.5" customHeight="1" hidden="1"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2:14" ht="13.5" customHeight="1" hidden="1">
      <c r="B32" s="422" t="s">
        <v>250</v>
      </c>
      <c r="C32" s="424" t="s">
        <v>236</v>
      </c>
      <c r="D32" s="425"/>
      <c r="E32" s="425"/>
      <c r="F32" s="426"/>
      <c r="G32" s="429" t="s">
        <v>237</v>
      </c>
      <c r="H32" s="430"/>
      <c r="I32" s="430"/>
      <c r="J32" s="431"/>
      <c r="K32" s="429" t="s">
        <v>238</v>
      </c>
      <c r="L32" s="430"/>
      <c r="M32" s="430"/>
      <c r="N32" s="431"/>
    </row>
    <row r="33" spans="2:14" ht="13.5" customHeight="1" hidden="1">
      <c r="B33" s="423"/>
      <c r="C33" s="432" t="s">
        <v>248</v>
      </c>
      <c r="D33" s="434"/>
      <c r="E33" s="432" t="s">
        <v>249</v>
      </c>
      <c r="F33" s="434"/>
      <c r="G33" s="432" t="s">
        <v>248</v>
      </c>
      <c r="H33" s="434"/>
      <c r="I33" s="432" t="s">
        <v>249</v>
      </c>
      <c r="J33" s="434"/>
      <c r="K33" s="432" t="s">
        <v>248</v>
      </c>
      <c r="L33" s="434"/>
      <c r="M33" s="432" t="s">
        <v>249</v>
      </c>
      <c r="N33" s="434"/>
    </row>
    <row r="34" spans="2:14" ht="13.5" customHeight="1" hidden="1">
      <c r="B34" s="192" t="s">
        <v>224</v>
      </c>
      <c r="C34" s="193" t="s">
        <v>239</v>
      </c>
      <c r="D34" s="193" t="s">
        <v>240</v>
      </c>
      <c r="E34" s="193" t="s">
        <v>239</v>
      </c>
      <c r="F34" s="193" t="s">
        <v>240</v>
      </c>
      <c r="G34" s="193" t="s">
        <v>239</v>
      </c>
      <c r="H34" s="193" t="s">
        <v>240</v>
      </c>
      <c r="I34" s="193" t="s">
        <v>239</v>
      </c>
      <c r="J34" s="193" t="s">
        <v>240</v>
      </c>
      <c r="K34" s="193" t="s">
        <v>239</v>
      </c>
      <c r="L34" s="193" t="s">
        <v>240</v>
      </c>
      <c r="M34" s="193" t="s">
        <v>239</v>
      </c>
      <c r="N34" s="193" t="s">
        <v>240</v>
      </c>
    </row>
    <row r="35" spans="2:14" ht="13.5" customHeight="1" hidden="1">
      <c r="B35" s="194" t="s">
        <v>247</v>
      </c>
      <c r="C35" s="194">
        <v>3927</v>
      </c>
      <c r="D35" s="194">
        <v>2431</v>
      </c>
      <c r="E35" s="194">
        <v>2218</v>
      </c>
      <c r="F35" s="194">
        <v>1812</v>
      </c>
      <c r="G35" s="194">
        <v>4574</v>
      </c>
      <c r="H35" s="194">
        <v>3645</v>
      </c>
      <c r="I35" s="194">
        <v>2974</v>
      </c>
      <c r="J35" s="194">
        <v>2019</v>
      </c>
      <c r="K35" s="194">
        <v>3089</v>
      </c>
      <c r="L35" s="194">
        <v>2272</v>
      </c>
      <c r="M35" s="194">
        <v>2100</v>
      </c>
      <c r="N35" s="194">
        <v>1636</v>
      </c>
    </row>
    <row r="36" spans="2:14" ht="13.5" customHeight="1" hidden="1">
      <c r="B36" s="194" t="s">
        <v>225</v>
      </c>
      <c r="C36" s="194">
        <v>3424</v>
      </c>
      <c r="D36" s="194">
        <v>2400</v>
      </c>
      <c r="E36" s="194">
        <v>2080</v>
      </c>
      <c r="F36" s="194">
        <v>1722</v>
      </c>
      <c r="G36" s="194">
        <v>4234</v>
      </c>
      <c r="H36" s="194">
        <v>3473</v>
      </c>
      <c r="I36" s="194">
        <v>2323</v>
      </c>
      <c r="J36" s="194">
        <v>1602</v>
      </c>
      <c r="K36" s="194">
        <v>2837</v>
      </c>
      <c r="L36" s="194">
        <v>2055</v>
      </c>
      <c r="M36" s="194">
        <v>2021</v>
      </c>
      <c r="N36" s="194">
        <v>1540</v>
      </c>
    </row>
    <row r="37" spans="2:14" ht="13.5" customHeight="1" hidden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</row>
    <row r="38" spans="12:14" ht="13.5" customHeight="1">
      <c r="L38" s="196"/>
      <c r="M38" s="196"/>
      <c r="N38" s="196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</sheetData>
  <sheetProtection sheet="1" objects="1" scenarios="1"/>
  <mergeCells count="47">
    <mergeCell ref="K32:N32"/>
    <mergeCell ref="C33:D33"/>
    <mergeCell ref="E33:F33"/>
    <mergeCell ref="G33:H33"/>
    <mergeCell ref="I33:J33"/>
    <mergeCell ref="K33:L33"/>
    <mergeCell ref="M33:N33"/>
    <mergeCell ref="K25:N25"/>
    <mergeCell ref="C26:D26"/>
    <mergeCell ref="E26:F26"/>
    <mergeCell ref="G26:H26"/>
    <mergeCell ref="I26:J26"/>
    <mergeCell ref="K26:L26"/>
    <mergeCell ref="M26:N26"/>
    <mergeCell ref="C25:F25"/>
    <mergeCell ref="G25:J25"/>
    <mergeCell ref="B32:B33"/>
    <mergeCell ref="C32:F32"/>
    <mergeCell ref="H20:I20"/>
    <mergeCell ref="B25:B26"/>
    <mergeCell ref="B20:C20"/>
    <mergeCell ref="G32:J32"/>
    <mergeCell ref="B21:C21"/>
    <mergeCell ref="B22:C22"/>
    <mergeCell ref="B7:C7"/>
    <mergeCell ref="B8:C8"/>
    <mergeCell ref="B9:C9"/>
    <mergeCell ref="H11:I11"/>
    <mergeCell ref="B11:C11"/>
    <mergeCell ref="J14:J15"/>
    <mergeCell ref="J5:J6"/>
    <mergeCell ref="D5:D6"/>
    <mergeCell ref="B14:C15"/>
    <mergeCell ref="D14:D15"/>
    <mergeCell ref="H5:I6"/>
    <mergeCell ref="H7:I7"/>
    <mergeCell ref="H8:I8"/>
    <mergeCell ref="H9:I9"/>
    <mergeCell ref="B5:C6"/>
    <mergeCell ref="H19:I19"/>
    <mergeCell ref="E14:F15"/>
    <mergeCell ref="B18:C18"/>
    <mergeCell ref="B19:C19"/>
    <mergeCell ref="H14:I15"/>
    <mergeCell ref="H17:I17"/>
    <mergeCell ref="H18:I18"/>
    <mergeCell ref="B17:C17"/>
  </mergeCells>
  <conditionalFormatting sqref="D10 J10">
    <cfRule type="cellIs" priority="1" dxfId="0" operator="equal" stopIfTrue="1">
      <formula>0</formula>
    </cfRule>
  </conditionalFormatting>
  <printOptions horizontalCentered="1"/>
  <pageMargins left="0.75" right="0.75" top="1" bottom="1" header="0" footer="0"/>
  <pageSetup horizontalDpi="300" verticalDpi="300" orientation="landscape" r:id="rId4"/>
  <headerFooter alignWithMargins="0">
    <oddFooter>&amp;L&amp;D&amp;RPágina 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4:L1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71875" style="0" customWidth="1"/>
    <col min="2" max="2" width="27.8515625" style="0" customWidth="1"/>
    <col min="3" max="12" width="10.7109375" style="0" customWidth="1"/>
  </cols>
  <sheetData>
    <row r="1" ht="13.5" customHeight="1"/>
    <row r="2" ht="13.5" customHeight="1"/>
    <row r="3" ht="40.5" customHeight="1"/>
    <row r="4" ht="18">
      <c r="B4" s="11" t="s">
        <v>58</v>
      </c>
    </row>
    <row r="5" ht="13.5" thickBot="1"/>
    <row r="6" spans="2:12" ht="13.5" thickBot="1">
      <c r="B6" s="438" t="s">
        <v>59</v>
      </c>
      <c r="C6" s="440" t="s">
        <v>262</v>
      </c>
      <c r="D6" s="441"/>
      <c r="E6" s="441"/>
      <c r="F6" s="441"/>
      <c r="G6" s="442" t="str">
        <f>'EVALUACIÓN PRIVADA'!C22</f>
        <v>Dólares</v>
      </c>
      <c r="H6" s="443"/>
      <c r="I6" s="435" t="s">
        <v>266</v>
      </c>
      <c r="J6" s="436"/>
      <c r="K6" s="437"/>
      <c r="L6" s="438" t="s">
        <v>114</v>
      </c>
    </row>
    <row r="7" spans="2:12" ht="39" thickBot="1">
      <c r="B7" s="439"/>
      <c r="C7" s="92" t="s">
        <v>115</v>
      </c>
      <c r="D7" s="44" t="s">
        <v>116</v>
      </c>
      <c r="E7" s="44" t="s">
        <v>223</v>
      </c>
      <c r="F7" s="44" t="s">
        <v>117</v>
      </c>
      <c r="G7" s="44" t="s">
        <v>10</v>
      </c>
      <c r="H7" s="45" t="s">
        <v>149</v>
      </c>
      <c r="I7" s="44" t="s">
        <v>118</v>
      </c>
      <c r="J7" s="45" t="s">
        <v>60</v>
      </c>
      <c r="K7" s="45" t="s">
        <v>119</v>
      </c>
      <c r="L7" s="439"/>
    </row>
    <row r="8" spans="2:12" ht="15" customHeight="1">
      <c r="B8" s="88" t="s">
        <v>61</v>
      </c>
      <c r="C8" s="66"/>
      <c r="D8" s="66"/>
      <c r="E8" s="66"/>
      <c r="F8" s="66"/>
      <c r="G8" s="66"/>
      <c r="H8" s="43">
        <f aca="true" t="shared" si="0" ref="H8:H13">SUM(C8:G8)</f>
        <v>0</v>
      </c>
      <c r="I8" s="66"/>
      <c r="J8" s="66"/>
      <c r="K8" s="43">
        <f aca="true" t="shared" si="1" ref="K8:K13">SUM(I8:J8)</f>
        <v>0</v>
      </c>
      <c r="L8" s="43">
        <f aca="true" t="shared" si="2" ref="L8:L13">H8+K8</f>
        <v>0</v>
      </c>
    </row>
    <row r="9" spans="2:12" ht="15" customHeight="1">
      <c r="B9" s="89" t="s">
        <v>62</v>
      </c>
      <c r="C9" s="66"/>
      <c r="D9" s="16"/>
      <c r="E9" s="16"/>
      <c r="F9" s="16"/>
      <c r="G9" s="16"/>
      <c r="H9" s="43">
        <f t="shared" si="0"/>
        <v>0</v>
      </c>
      <c r="I9" s="16"/>
      <c r="J9" s="16"/>
      <c r="K9" s="43">
        <f t="shared" si="1"/>
        <v>0</v>
      </c>
      <c r="L9" s="43">
        <f t="shared" si="2"/>
        <v>0</v>
      </c>
    </row>
    <row r="10" spans="2:12" ht="15" customHeight="1">
      <c r="B10" s="89" t="s">
        <v>63</v>
      </c>
      <c r="C10" s="66"/>
      <c r="D10" s="16"/>
      <c r="E10" s="16"/>
      <c r="F10" s="16"/>
      <c r="G10" s="16"/>
      <c r="H10" s="43">
        <f t="shared" si="0"/>
        <v>0</v>
      </c>
      <c r="I10" s="16"/>
      <c r="J10" s="16"/>
      <c r="K10" s="43">
        <f t="shared" si="1"/>
        <v>0</v>
      </c>
      <c r="L10" s="43">
        <f t="shared" si="2"/>
        <v>0</v>
      </c>
    </row>
    <row r="11" spans="2:12" ht="15" customHeight="1">
      <c r="B11" s="89" t="s">
        <v>64</v>
      </c>
      <c r="C11" s="66"/>
      <c r="D11" s="16"/>
      <c r="E11" s="16"/>
      <c r="F11" s="16"/>
      <c r="G11" s="16"/>
      <c r="H11" s="43">
        <f t="shared" si="0"/>
        <v>0</v>
      </c>
      <c r="I11" s="16"/>
      <c r="J11" s="16"/>
      <c r="K11" s="43">
        <f t="shared" si="1"/>
        <v>0</v>
      </c>
      <c r="L11" s="43">
        <f t="shared" si="2"/>
        <v>0</v>
      </c>
    </row>
    <row r="12" spans="2:12" ht="15" customHeight="1">
      <c r="B12" s="89" t="s">
        <v>65</v>
      </c>
      <c r="C12" s="66"/>
      <c r="D12" s="16"/>
      <c r="E12" s="16"/>
      <c r="F12" s="16"/>
      <c r="G12" s="16"/>
      <c r="H12" s="43">
        <f t="shared" si="0"/>
        <v>0</v>
      </c>
      <c r="I12" s="16"/>
      <c r="J12" s="16"/>
      <c r="K12" s="43">
        <f t="shared" si="1"/>
        <v>0</v>
      </c>
      <c r="L12" s="43">
        <f t="shared" si="2"/>
        <v>0</v>
      </c>
    </row>
    <row r="13" spans="2:12" ht="15" customHeight="1" thickBot="1">
      <c r="B13" s="90" t="s">
        <v>66</v>
      </c>
      <c r="C13" s="66"/>
      <c r="D13" s="67"/>
      <c r="E13" s="67"/>
      <c r="F13" s="67"/>
      <c r="G13" s="67"/>
      <c r="H13" s="43">
        <f t="shared" si="0"/>
        <v>0</v>
      </c>
      <c r="I13" s="67"/>
      <c r="J13" s="67"/>
      <c r="K13" s="43">
        <f t="shared" si="1"/>
        <v>0</v>
      </c>
      <c r="L13" s="43">
        <f t="shared" si="2"/>
        <v>0</v>
      </c>
    </row>
    <row r="14" spans="2:12" ht="15" customHeight="1" thickBot="1">
      <c r="B14" s="91" t="s">
        <v>12</v>
      </c>
      <c r="C14" s="43">
        <f aca="true" t="shared" si="3" ref="C14:L14">SUM(C8:C13)</f>
        <v>0</v>
      </c>
      <c r="D14" s="43">
        <f t="shared" si="3"/>
        <v>0</v>
      </c>
      <c r="E14" s="43">
        <f t="shared" si="3"/>
        <v>0</v>
      </c>
      <c r="F14" s="43">
        <f t="shared" si="3"/>
        <v>0</v>
      </c>
      <c r="G14" s="43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  <c r="K14" s="43">
        <f t="shared" si="3"/>
        <v>0</v>
      </c>
      <c r="L14" s="43">
        <f t="shared" si="3"/>
        <v>0</v>
      </c>
    </row>
  </sheetData>
  <sheetProtection sheet="1" objects="1" scenarios="1"/>
  <mergeCells count="5">
    <mergeCell ref="I6:K6"/>
    <mergeCell ref="L6:L7"/>
    <mergeCell ref="B6:B7"/>
    <mergeCell ref="C6:F6"/>
    <mergeCell ref="G6:H6"/>
  </mergeCells>
  <printOptions horizontalCentered="1"/>
  <pageMargins left="0.7480314960629921" right="0.7480314960629921" top="0.984251968503937" bottom="0.984251968503937" header="0" footer="0"/>
  <pageSetup fitToHeight="1" fitToWidth="1" horizontalDpi="300" verticalDpi="300" orientation="landscape" scale="91" r:id="rId3"/>
  <headerFooter alignWithMargins="0">
    <oddFooter>&amp;L&amp;D&amp;RPágina &amp;P de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B1:L26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71875" style="0" customWidth="1"/>
    <col min="3" max="3" width="16.7109375" style="0" customWidth="1"/>
    <col min="5" max="5" width="10.57421875" style="0" bestFit="1" customWidth="1"/>
    <col min="6" max="6" width="3.421875" style="0" customWidth="1"/>
    <col min="9" max="9" width="7.140625" style="0" customWidth="1"/>
    <col min="10" max="10" width="10.7109375" style="0" hidden="1" customWidth="1"/>
    <col min="11" max="11" width="10.57421875" style="0" customWidth="1"/>
    <col min="12" max="12" width="8.8515625" style="0" customWidth="1"/>
  </cols>
  <sheetData>
    <row r="1" ht="13.5" customHeight="1">
      <c r="B1">
        <f>tirp</f>
        <v>0</v>
      </c>
    </row>
    <row r="2" ht="13.5" customHeight="1">
      <c r="B2">
        <f>tirs</f>
        <v>0</v>
      </c>
    </row>
    <row r="3" ht="40.5" customHeight="1"/>
    <row r="4" ht="20.25">
      <c r="B4" s="9" t="s">
        <v>24</v>
      </c>
    </row>
    <row r="5" ht="15.75" thickBot="1">
      <c r="B5" s="14"/>
    </row>
    <row r="6" spans="2:12" ht="22.5">
      <c r="B6" s="451" t="s">
        <v>25</v>
      </c>
      <c r="C6" s="452"/>
      <c r="D6" s="447" t="s">
        <v>0</v>
      </c>
      <c r="E6" s="447" t="s">
        <v>49</v>
      </c>
      <c r="G6" s="412" t="s">
        <v>2</v>
      </c>
      <c r="H6" s="412"/>
      <c r="I6" s="412"/>
      <c r="J6" s="412"/>
      <c r="K6" s="197" t="s">
        <v>14</v>
      </c>
      <c r="L6" s="197" t="s">
        <v>186</v>
      </c>
    </row>
    <row r="7" spans="2:12" ht="13.5" thickBot="1">
      <c r="B7" s="453"/>
      <c r="C7" s="454"/>
      <c r="D7" s="448"/>
      <c r="E7" s="448"/>
      <c r="G7" s="446" t="s">
        <v>51</v>
      </c>
      <c r="H7" s="446"/>
      <c r="I7" s="446"/>
      <c r="J7" s="218"/>
      <c r="K7" s="201">
        <f>vpcp</f>
        <v>0</v>
      </c>
      <c r="L7" s="204">
        <f>IF(INDICADORES!D7&lt;&gt;0,(Ind1-INDICADORES!D7)/INDICADORES!D7,0)</f>
        <v>0</v>
      </c>
    </row>
    <row r="8" spans="2:12" ht="13.5" customHeight="1" thickBot="1">
      <c r="B8" s="449" t="s">
        <v>30</v>
      </c>
      <c r="C8" s="450"/>
      <c r="D8" s="82">
        <f>PoblaciónObjetivo</f>
        <v>0</v>
      </c>
      <c r="E8" s="110">
        <v>1</v>
      </c>
      <c r="F8" s="24"/>
      <c r="G8" s="446" t="s">
        <v>135</v>
      </c>
      <c r="H8" s="446"/>
      <c r="I8" s="446"/>
      <c r="J8" s="446"/>
      <c r="K8" s="201">
        <f>vanp</f>
        <v>0</v>
      </c>
      <c r="L8" s="204">
        <f>IF(INDICADORES!D8&lt;&gt;0,(Ind2-INDICADORES!D8)/ABS(INDICADORES!D8),0)</f>
        <v>0</v>
      </c>
    </row>
    <row r="9" spans="2:12" ht="13.5" customHeight="1" thickBot="1">
      <c r="B9" s="449" t="s">
        <v>128</v>
      </c>
      <c r="C9" s="450"/>
      <c r="D9" s="82">
        <f>CostosOperacion</f>
        <v>0</v>
      </c>
      <c r="E9" s="110">
        <v>1</v>
      </c>
      <c r="G9" s="446" t="s">
        <v>39</v>
      </c>
      <c r="H9" s="446"/>
      <c r="I9" s="446"/>
      <c r="J9" s="446"/>
      <c r="K9" s="201">
        <f>caep</f>
        <v>0</v>
      </c>
      <c r="L9" s="204">
        <f>IF(INDICADORES!D9&lt;&gt;0,(Ind3-INDICADORES!D9)/INDICADORES!D9,0)</f>
        <v>0</v>
      </c>
    </row>
    <row r="10" spans="2:12" ht="13.5" customHeight="1" thickBot="1">
      <c r="B10" s="449" t="s">
        <v>120</v>
      </c>
      <c r="C10" s="450"/>
      <c r="D10" s="82">
        <f>CostosInversion</f>
        <v>0</v>
      </c>
      <c r="E10" s="110">
        <v>1</v>
      </c>
      <c r="G10" s="446" t="s">
        <v>184</v>
      </c>
      <c r="H10" s="446"/>
      <c r="I10" s="446"/>
      <c r="J10" s="446"/>
      <c r="K10" s="204">
        <f>IF(ISERROR(Ind4Error),0,Ind4Error)</f>
        <v>0</v>
      </c>
      <c r="L10" s="204">
        <f>IF(INDICADORES!D10&lt;&gt;0,(Ind4-INDICADORES!D10)/ABS(INDICADORES!D10),0)</f>
        <v>0</v>
      </c>
    </row>
    <row r="11" spans="2:12" ht="13.5" customHeight="1" thickBot="1">
      <c r="B11" s="124"/>
      <c r="C11" s="6">
        <v>1</v>
      </c>
      <c r="D11" s="109"/>
      <c r="E11" s="98"/>
      <c r="G11" s="445" t="s">
        <v>242</v>
      </c>
      <c r="H11" s="445"/>
      <c r="I11" s="445"/>
      <c r="J11" s="445"/>
      <c r="K11" s="201">
        <f>BeneficioCostoPrivado</f>
        <v>0</v>
      </c>
      <c r="L11" s="204">
        <f>IF(INDICADORES!D11&lt;&gt;0,(IndCE4-INDICADORES!D11)/INDICADORES!D11,0)</f>
        <v>0</v>
      </c>
    </row>
    <row r="12" spans="2:5" ht="13.5" customHeight="1">
      <c r="B12" s="455" t="s">
        <v>127</v>
      </c>
      <c r="C12" s="456"/>
      <c r="D12" s="447" t="s">
        <v>0</v>
      </c>
      <c r="E12" s="447" t="s">
        <v>49</v>
      </c>
    </row>
    <row r="13" spans="2:12" ht="13.5" customHeight="1" thickBot="1">
      <c r="B13" s="457"/>
      <c r="C13" s="458"/>
      <c r="D13" s="448"/>
      <c r="E13" s="448"/>
      <c r="G13" s="446" t="s">
        <v>50</v>
      </c>
      <c r="H13" s="446"/>
      <c r="I13" s="446"/>
      <c r="J13" s="218"/>
      <c r="K13" s="201">
        <f>vpcs</f>
        <v>0</v>
      </c>
      <c r="L13" s="204">
        <f>IF(INDICADORES!J7&lt;&gt;0,(Ind5-INDICADORES!J7)/INDICADORES!J7,0)</f>
        <v>0</v>
      </c>
    </row>
    <row r="14" spans="2:12" ht="13.5" thickBot="1">
      <c r="B14" s="449">
        <f>IF(PREPARACION!B106&lt;&gt;"",PREPARACION!B106,"")</f>
      </c>
      <c r="C14" s="450"/>
      <c r="D14" s="107">
        <f>PREPARACION!G134</f>
        <v>0</v>
      </c>
      <c r="E14" s="110">
        <v>1</v>
      </c>
      <c r="G14" s="446" t="s">
        <v>133</v>
      </c>
      <c r="H14" s="446"/>
      <c r="I14" s="446"/>
      <c r="J14" s="446"/>
      <c r="K14" s="201">
        <f>vans</f>
        <v>0</v>
      </c>
      <c r="L14" s="204">
        <f>IF(INDICADORES!J8&lt;&gt;0,(Ind6-INDICADORES!J8)/ABS(INDICADORES!J8),0)</f>
        <v>0</v>
      </c>
    </row>
    <row r="15" spans="3:12" ht="13.5" thickBot="1">
      <c r="C15" s="6">
        <v>1</v>
      </c>
      <c r="D15" s="24"/>
      <c r="E15" s="24"/>
      <c r="G15" s="446" t="s">
        <v>29</v>
      </c>
      <c r="H15" s="446"/>
      <c r="I15" s="446"/>
      <c r="J15" s="446"/>
      <c r="K15" s="201">
        <f>caes</f>
        <v>0</v>
      </c>
      <c r="L15" s="204">
        <f>IF(INDICADORES!J9&lt;&gt;0,(Ind7-INDICADORES!J9)/INDICADORES!J9,0)</f>
        <v>0</v>
      </c>
    </row>
    <row r="16" spans="2:12" ht="12.75">
      <c r="B16" s="455" t="s">
        <v>203</v>
      </c>
      <c r="C16" s="456"/>
      <c r="D16" s="447" t="s">
        <v>0</v>
      </c>
      <c r="E16" s="447" t="s">
        <v>49</v>
      </c>
      <c r="G16" s="446" t="s">
        <v>185</v>
      </c>
      <c r="H16" s="446"/>
      <c r="I16" s="446"/>
      <c r="J16" s="446"/>
      <c r="K16" s="204">
        <f>IF(ISERROR(Ind8Error),0,Ind8Error)</f>
        <v>0</v>
      </c>
      <c r="L16" s="204">
        <f>IF(INDICADORES!J10&lt;&gt;0,(Ind8-INDICADORES!J10)/ABS(INDICADORES!J10),0)</f>
        <v>0</v>
      </c>
    </row>
    <row r="17" spans="2:12" ht="13.5" thickBot="1">
      <c r="B17" s="457"/>
      <c r="C17" s="458"/>
      <c r="D17" s="448"/>
      <c r="E17" s="448"/>
      <c r="G17" s="445" t="s">
        <v>241</v>
      </c>
      <c r="H17" s="445"/>
      <c r="I17" s="445"/>
      <c r="J17" s="445"/>
      <c r="K17" s="201">
        <f>BeneficioCostoSocial</f>
        <v>0</v>
      </c>
      <c r="L17" s="204">
        <f>IF(INDICADORES!J11&lt;&gt;0,(IndCE8-INDICADORES!J11)/INDICADORES!J11,0)</f>
        <v>0</v>
      </c>
    </row>
    <row r="18" spans="2:5" ht="13.5" thickBot="1">
      <c r="B18" s="449">
        <f>IF(PREPARACION!B113&lt;&gt;"",PREPARACION!B113,"")</f>
      </c>
      <c r="C18" s="450"/>
      <c r="D18" s="107">
        <f>PREPARACION!F141</f>
        <v>0</v>
      </c>
      <c r="E18" s="110">
        <v>1</v>
      </c>
    </row>
    <row r="19" spans="3:12" ht="13.5" thickBot="1">
      <c r="C19" s="6">
        <v>1</v>
      </c>
      <c r="G19" s="444" t="s">
        <v>207</v>
      </c>
      <c r="H19" s="444"/>
      <c r="I19" s="444"/>
      <c r="J19" s="219"/>
      <c r="K19" s="201">
        <f>IF($D$8&gt;0,Ind3/($D$8*$E$8),)</f>
        <v>0</v>
      </c>
      <c r="L19" s="204">
        <f>IF(INDICADORES!D17&lt;&gt;0,(IndCE1-INDICADORES!D17)/INDICADORES!D17,0)</f>
        <v>0</v>
      </c>
    </row>
    <row r="20" spans="2:12" ht="13.5" customHeight="1">
      <c r="B20" s="455" t="s">
        <v>202</v>
      </c>
      <c r="C20" s="456"/>
      <c r="D20" s="447" t="s">
        <v>0</v>
      </c>
      <c r="E20" s="447" t="s">
        <v>49</v>
      </c>
      <c r="G20" s="444" t="s">
        <v>208</v>
      </c>
      <c r="H20" s="444"/>
      <c r="I20" s="444"/>
      <c r="J20" s="217"/>
      <c r="K20" s="201">
        <f>IF(AreaBeneficiada&gt;0,Ind3/AreaBeneficiada,)</f>
        <v>0</v>
      </c>
      <c r="L20" s="204">
        <f>IF(INDICADORES!D18&lt;&gt;0,(IndCE2-INDICADORES!D18)/INDICADORES!D18,0)</f>
        <v>0</v>
      </c>
    </row>
    <row r="21" spans="2:12" ht="13.5" customHeight="1" thickBot="1">
      <c r="B21" s="457"/>
      <c r="C21" s="458"/>
      <c r="D21" s="448"/>
      <c r="E21" s="448"/>
      <c r="G21" s="444" t="s">
        <v>243</v>
      </c>
      <c r="H21" s="444"/>
      <c r="I21" s="444"/>
      <c r="J21" s="217"/>
      <c r="K21" s="201">
        <f>IF(MetrosConstruidos&gt;0,Ind3/MetrosConstruidos,)</f>
        <v>0</v>
      </c>
      <c r="L21" s="204">
        <f>IF(INDICADORES!D19&lt;&gt;0,(IndCE3-INDICADORES!D19)/INDICADORES!D19,0)</f>
        <v>0</v>
      </c>
    </row>
    <row r="22" spans="2:12" ht="13.5" customHeight="1" thickBot="1">
      <c r="B22" s="449">
        <f>IF(PREPARACION!B120&lt;&gt;"",PREPARACION!B120,"")</f>
      </c>
      <c r="C22" s="450"/>
      <c r="D22" s="107">
        <f>PREPARACION!G148</f>
        <v>0</v>
      </c>
      <c r="E22" s="110">
        <v>1</v>
      </c>
      <c r="G22" s="444" t="s">
        <v>209</v>
      </c>
      <c r="H22" s="444"/>
      <c r="I22" s="444"/>
      <c r="J22" s="220"/>
      <c r="K22" s="201">
        <f>IF($D$8&gt;0,Ind7/($D$8*$E$8),)</f>
        <v>0</v>
      </c>
      <c r="L22" s="204">
        <f>IF(INDICADORES!J17&lt;&gt;0,(IndCE5-INDICADORES!J17)/INDICADORES!J17,0)</f>
        <v>0</v>
      </c>
    </row>
    <row r="23" spans="3:12" ht="13.5" thickBot="1">
      <c r="C23" s="6">
        <v>1</v>
      </c>
      <c r="G23" s="444" t="s">
        <v>210</v>
      </c>
      <c r="H23" s="444"/>
      <c r="I23" s="444"/>
      <c r="J23" s="444"/>
      <c r="K23" s="201">
        <f>IF(AreaBeneficiada&gt;0,Ind7/AreaBeneficiada,)</f>
        <v>0</v>
      </c>
      <c r="L23" s="204">
        <f>IF(INDICADORES!J18&lt;&gt;0,(IndCE6-INDICADORES!J18)/INDICADORES!J18,0)</f>
        <v>0</v>
      </c>
    </row>
    <row r="24" spans="2:12" ht="12.75">
      <c r="B24" s="455" t="s">
        <v>173</v>
      </c>
      <c r="C24" s="456"/>
      <c r="D24" s="447" t="s">
        <v>0</v>
      </c>
      <c r="E24" s="447" t="s">
        <v>49</v>
      </c>
      <c r="G24" s="444" t="s">
        <v>244</v>
      </c>
      <c r="H24" s="444"/>
      <c r="I24" s="444"/>
      <c r="J24" s="444"/>
      <c r="K24" s="201">
        <f>IF(MetrosConstruidos&gt;0,Ind7/MetrosConstruidos,)</f>
        <v>0</v>
      </c>
      <c r="L24" s="204">
        <f>IF(INDICADORES!J19&lt;&gt;0,(IndCE7-INDICADORES!J19)/INDICADORES!J19,0)</f>
        <v>0</v>
      </c>
    </row>
    <row r="25" spans="2:12" ht="13.5" thickBot="1">
      <c r="B25" s="457"/>
      <c r="C25" s="458"/>
      <c r="D25" s="448"/>
      <c r="E25" s="448"/>
      <c r="G25" s="444" t="s">
        <v>253</v>
      </c>
      <c r="H25" s="444"/>
      <c r="I25" s="444"/>
      <c r="K25" s="201">
        <f>IF(AreaIncremental&gt;0,(D10*variacionmonto1)/AreaIncremental,)</f>
        <v>0</v>
      </c>
      <c r="L25" s="204">
        <f>IF(INDICADORES!D21&lt;&gt;0,(IndCE9-INDICADORES!D21)/INDICADORES!D21,0)</f>
        <v>0</v>
      </c>
    </row>
    <row r="26" spans="2:12" ht="13.5" thickBot="1">
      <c r="B26" s="449">
        <f>IF(PREPARACION!B127&lt;&gt;"",PREPARACION!B127,"")</f>
      </c>
      <c r="C26" s="450"/>
      <c r="D26" s="107">
        <f>PREPARACION!G155</f>
        <v>0</v>
      </c>
      <c r="E26" s="110">
        <v>1</v>
      </c>
      <c r="G26" s="444" t="s">
        <v>254</v>
      </c>
      <c r="H26" s="444"/>
      <c r="I26" s="444"/>
      <c r="K26" s="201">
        <f>IF(Familias&gt;0,(D10*variacionmonto1)/Familias,)</f>
        <v>0</v>
      </c>
      <c r="L26" s="204">
        <f>IF(INDICADORES!D22&lt;&gt;0,(IndCE10-INDICADORES!D22)/INDICADORES!D22,0)</f>
        <v>0</v>
      </c>
    </row>
  </sheetData>
  <sheetProtection sheet="1" objects="1" scenarios="1"/>
  <mergeCells count="41">
    <mergeCell ref="G25:I25"/>
    <mergeCell ref="G17:J17"/>
    <mergeCell ref="B14:C14"/>
    <mergeCell ref="B20:C21"/>
    <mergeCell ref="D20:D21"/>
    <mergeCell ref="E20:E21"/>
    <mergeCell ref="B26:C26"/>
    <mergeCell ref="B16:C17"/>
    <mergeCell ref="D16:D17"/>
    <mergeCell ref="E16:E17"/>
    <mergeCell ref="B18:C18"/>
    <mergeCell ref="B22:C22"/>
    <mergeCell ref="B24:C25"/>
    <mergeCell ref="D24:D25"/>
    <mergeCell ref="E24:E25"/>
    <mergeCell ref="B10:C10"/>
    <mergeCell ref="D12:D13"/>
    <mergeCell ref="E12:E13"/>
    <mergeCell ref="B12:C13"/>
    <mergeCell ref="D6:D7"/>
    <mergeCell ref="B8:C8"/>
    <mergeCell ref="B9:C9"/>
    <mergeCell ref="B6:C7"/>
    <mergeCell ref="E6:E7"/>
    <mergeCell ref="G15:J15"/>
    <mergeCell ref="G14:J14"/>
    <mergeCell ref="G6:J6"/>
    <mergeCell ref="G7:I7"/>
    <mergeCell ref="G8:J8"/>
    <mergeCell ref="G9:J9"/>
    <mergeCell ref="G10:J10"/>
    <mergeCell ref="G26:I26"/>
    <mergeCell ref="G20:I20"/>
    <mergeCell ref="G11:J11"/>
    <mergeCell ref="G23:J23"/>
    <mergeCell ref="G22:I22"/>
    <mergeCell ref="G16:J16"/>
    <mergeCell ref="G13:I13"/>
    <mergeCell ref="G21:I21"/>
    <mergeCell ref="G19:I19"/>
    <mergeCell ref="G24:J24"/>
  </mergeCells>
  <printOptions horizontalCentered="1"/>
  <pageMargins left="0.75" right="0.75" top="1" bottom="1" header="0" footer="0"/>
  <pageSetup horizontalDpi="300" verticalDpi="300" orientation="landscape" scale="91" r:id="rId4"/>
  <headerFooter alignWithMargins="0">
    <oddFooter>&amp;L&amp;D&amp;RPágina 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4:G22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71875" style="0" customWidth="1"/>
  </cols>
  <sheetData>
    <row r="1" ht="13.5" customHeight="1"/>
    <row r="2" ht="13.5" customHeight="1"/>
    <row r="3" ht="40.5" customHeight="1"/>
    <row r="4" ht="20.25">
      <c r="B4" s="9" t="s">
        <v>32</v>
      </c>
    </row>
    <row r="5" spans="2:6" ht="18">
      <c r="B5" s="11" t="s">
        <v>33</v>
      </c>
      <c r="F5" s="11" t="s">
        <v>34</v>
      </c>
    </row>
    <row r="6" spans="2:4" ht="18">
      <c r="B6" s="25"/>
      <c r="C6" s="26"/>
      <c r="D6" s="26"/>
    </row>
    <row r="7" spans="2:4" ht="12.75">
      <c r="B7" s="26"/>
      <c r="C7" s="26"/>
      <c r="D7" s="26"/>
    </row>
    <row r="8" spans="2:4" ht="12.75">
      <c r="B8" s="26"/>
      <c r="C8" s="26"/>
      <c r="D8" s="26"/>
    </row>
    <row r="9" spans="2:4" ht="12.75">
      <c r="B9" s="26"/>
      <c r="C9" s="26"/>
      <c r="D9" s="26"/>
    </row>
    <row r="10" spans="2:4" ht="12.75">
      <c r="B10" s="26"/>
      <c r="C10" s="26"/>
      <c r="D10" s="26"/>
    </row>
    <row r="11" spans="2:4" ht="12.75">
      <c r="B11" s="26"/>
      <c r="C11" s="26"/>
      <c r="D11" s="26"/>
    </row>
    <row r="12" spans="2:4" ht="12.75">
      <c r="B12" s="26"/>
      <c r="C12" s="26"/>
      <c r="D12" s="26"/>
    </row>
    <row r="13" spans="2:4" ht="12.75">
      <c r="B13" s="26"/>
      <c r="C13" s="26"/>
      <c r="D13" s="26"/>
    </row>
    <row r="16" spans="2:7" ht="18">
      <c r="B16" s="11" t="s">
        <v>35</v>
      </c>
      <c r="G16" s="11" t="s">
        <v>36</v>
      </c>
    </row>
    <row r="19" ht="18">
      <c r="B19" s="11" t="s">
        <v>37</v>
      </c>
    </row>
    <row r="22" ht="18">
      <c r="B22" s="11" t="s">
        <v>38</v>
      </c>
    </row>
  </sheetData>
  <sheetProtection sheet="1" objects="1" scenarios="1"/>
  <printOptions horizontalCentered="1"/>
  <pageMargins left="0.75" right="0.75" top="1" bottom="1" header="0" footer="0"/>
  <pageSetup horizontalDpi="300" verticalDpi="300" orientation="landscape" r:id="rId3"/>
  <headerFooter alignWithMargins="0">
    <oddFooter>&amp;L&amp;D&amp;RPágina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RAHAL - Alfa-Beta Informática</dc:creator>
  <cp:keywords/>
  <dc:description>Revisión 2.2, diciembre 2006
Jaime Paredes Verástegui, jparedes.bo@gmail.com</dc:description>
  <cp:lastModifiedBy>Jaime Paredes V.</cp:lastModifiedBy>
  <cp:lastPrinted>2003-02-21T16:10:57Z</cp:lastPrinted>
  <dcterms:created xsi:type="dcterms:W3CDTF">1999-11-13T21:44:12Z</dcterms:created>
  <dcterms:modified xsi:type="dcterms:W3CDTF">2008-01-09T14:23:22Z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