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85" yWindow="450" windowWidth="9720" windowHeight="6540" activeTab="0"/>
  </bookViews>
  <sheets>
    <sheet name="INDICE" sheetId="1" r:id="rId1"/>
    <sheet name="PREPARACION" sheetId="2" r:id="rId2"/>
    <sheet name="ALTERNATIVAS" sheetId="3" r:id="rId3"/>
    <sheet name="EVALUACIÓN PRIVADA" sheetId="4" r:id="rId4"/>
    <sheet name="EVALUACIÓN SOCIOECONÓMICA" sheetId="5" r:id="rId5"/>
    <sheet name="INDICADORES" sheetId="6" r:id="rId6"/>
    <sheet name="FINANCIACIÓN" sheetId="7" r:id="rId7"/>
    <sheet name="ANÁLISIS DE SENSIBILIDAD" sheetId="8" r:id="rId8"/>
    <sheet name="CONCLUSIONES" sheetId="9" r:id="rId9"/>
  </sheets>
  <externalReferences>
    <externalReference r:id="rId12"/>
  </externalReferences>
  <definedNames>
    <definedName name="alkor" localSheetId="0">'[1]ALTERNATIVAS'!#REF!</definedName>
    <definedName name="alkor">'ALTERNATIVAS'!#REF!</definedName>
    <definedName name="alternativa" localSheetId="0">'[1]ALTERNATIVAS'!#REF!</definedName>
    <definedName name="alternativa">'ALTERNATIVAS'!#REF!</definedName>
    <definedName name="alternativa1">'ALTERNATIVAS'!$A$4</definedName>
    <definedName name="alternativa2">'ALTERNATIVAS'!#REF!</definedName>
    <definedName name="alternativa3">'ALTERNATIVAS'!#REF!</definedName>
    <definedName name="ALTERNATIVAS">'ALTERNATIVAS'!$A$1</definedName>
    <definedName name="AlternativaSeleccionada">'ANÁLISIS DE SENSIBILIDAD'!#REF!</definedName>
    <definedName name="ANTECEDENTES">'PREPARACION'!$A$22</definedName>
    <definedName name="AñoBase">'PREPARACION'!$J$10</definedName>
    <definedName name="AñosInversion">'PREPARACION'!$F$11</definedName>
    <definedName name="_xlnm.Print_Area" localSheetId="2">'ALTERNATIVAS'!$A$4:$L$37</definedName>
    <definedName name="_xlnm.Print_Area" localSheetId="3">'EVALUACIÓN PRIVADA'!$4:$122</definedName>
    <definedName name="_xlnm.Print_Area" localSheetId="4">'EVALUACIÓN SOCIOECONÓMICA'!$4:$85</definedName>
    <definedName name="_xlnm.Print_Area" localSheetId="1">'PREPARACION'!$4:$108</definedName>
    <definedName name="AreaBeneficiada">'PREPARACION'!#REF!</definedName>
    <definedName name="Barrido">'PREPARACION'!$J$79</definedName>
    <definedName name="bcaeinicial1">'EVALUACIÓN PRIVADA'!$B$86</definedName>
    <definedName name="bcaeinicial2">'EVALUACIÓN PRIVADA'!#REF!</definedName>
    <definedName name="bcaeinicial3">'EVALUACIÓN PRIVADA'!#REF!</definedName>
    <definedName name="bcaminicial1">'EVALUACIÓN PRIVADA'!$B$87</definedName>
    <definedName name="bcaminicial2">'EVALUACIÓN PRIVADA'!#REF!</definedName>
    <definedName name="bcaminicial3">'EVALUACIÓN PRIVADA'!#REF!</definedName>
    <definedName name="BeneficioCostoPrivado">'EVALUACIÓN PRIVADA'!$G$96</definedName>
    <definedName name="BeneficioCostoSocial">'EVALUACIÓN SOCIOECONÓMICA'!$G$86</definedName>
    <definedName name="caep">'EVALUACIÓN SOCIOECONÓMICA'!$D$65</definedName>
    <definedName name="caep1">'EVALUACIÓN PRIVADA'!$D$94</definedName>
    <definedName name="caep2">'EVALUACIÓN PRIVADA'!#REF!</definedName>
    <definedName name="caep3">'EVALUACIÓN PRIVADA'!#REF!</definedName>
    <definedName name="caes">'EVALUACIÓN PRIVADA'!$D$94</definedName>
    <definedName name="caes1">'EVALUACIÓN SOCIOECONÓMICA'!$D$84</definedName>
    <definedName name="caes2">'EVALUACIÓN SOCIOECONÓMICA'!#REF!</definedName>
    <definedName name="caes3">'EVALUACIÓN SOCIOECONÓMICA'!#REF!</definedName>
    <definedName name="caesx">'ANÁLISIS DE SENSIBILIDAD'!$D$300</definedName>
    <definedName name="Cambio">'EVALUACIÓN PRIVADA'!$E$10</definedName>
    <definedName name="CambioInversion">'EVALUACIÓN PRIVADA'!$D$27</definedName>
    <definedName name="CambioOperacion">'EVALUACIÓN PRIVADA'!$E$27</definedName>
    <definedName name="celda0" localSheetId="0">'[1]PREPARACION'!#REF!</definedName>
    <definedName name="celda0">'PREPARACION'!#REF!</definedName>
    <definedName name="celda1" localSheetId="0">'[1]ALTERNATIVAS'!#REF!</definedName>
    <definedName name="celda1">'ALTERNATIVAS'!#REF!</definedName>
    <definedName name="celda10">'EVALUACIÓN SOCIOECONÓMICA'!#REF!</definedName>
    <definedName name="celda10a">'EVALUACIÓN SOCIOECONÓMICA'!#REF!</definedName>
    <definedName name="celda10b">'EVALUACIÓN SOCIOECONÓMICA'!#REF!</definedName>
    <definedName name="celda11">'EVALUACIÓN SOCIOECONÓMICA'!#REF!</definedName>
    <definedName name="celda11a">'EVALUACIÓN SOCIOECONÓMICA'!#REF!</definedName>
    <definedName name="celda11b">'EVALUACIÓN SOCIOECONÓMICA'!#REF!</definedName>
    <definedName name="celda12">'EVALUACIÓN SOCIOECONÓMICA'!#REF!</definedName>
    <definedName name="celda12a">'EVALUACIÓN SOCIOECONÓMICA'!#REF!</definedName>
    <definedName name="celda13">'EVALUACIÓN SOCIOECONÓMICA'!$D$19</definedName>
    <definedName name="celda13a">'EVALUACIÓN SOCIOECONÓMICA'!$D$20</definedName>
    <definedName name="celda13b">'EVALUACIÓN SOCIOECONÓMICA'!$E$23</definedName>
    <definedName name="celda13c">'EVALUACIÓN SOCIOECONÓMICA'!$E$31</definedName>
    <definedName name="celda13d">'EVALUACIÓN SOCIOECONÓMICA'!$E$39</definedName>
    <definedName name="celda13e">'EVALUACIÓN SOCIOECONÓMICA'!#REF!</definedName>
    <definedName name="celda13f">'EVALUACIÓN SOCIOECONÓMICA'!$E$50</definedName>
    <definedName name="celda13g">'EVALUACIÓN SOCIOECONÓMICA'!$E$58</definedName>
    <definedName name="celda13h">'EVALUACIÓN SOCIOECONÓMICA'!$E$66</definedName>
    <definedName name="celda13i">'EVALUACIÓN SOCIOECONÓMICA'!#REF!</definedName>
    <definedName name="celda13j">'EVALUACIÓN SOCIOECONÓMICA'!$E$76</definedName>
    <definedName name="celda14">'EVALUACIÓN SOCIOECONÓMICA'!#REF!</definedName>
    <definedName name="celda14a">'EVALUACIÓN SOCIOECONÓMICA'!#REF!</definedName>
    <definedName name="celda15">'EVALUACIÓN SOCIOECONÓMICA'!#REF!</definedName>
    <definedName name="celda15a">'EVALUACIÓN SOCIOECONÓMICA'!#REF!</definedName>
    <definedName name="celda15b">'EVALUACIÓN SOCIOECONÓMICA'!#REF!</definedName>
    <definedName name="celda15c">'EVALUACIÓN SOCIOECONÓMICA'!#REF!</definedName>
    <definedName name="celda15d">'EVALUACIÓN SOCIOECONÓMICA'!#REF!</definedName>
    <definedName name="celda15e">'EVALUACIÓN SOCIOECONÓMICA'!#REF!</definedName>
    <definedName name="celda15f">'EVALUACIÓN SOCIOECONÓMICA'!#REF!</definedName>
    <definedName name="celda15g">'EVALUACIÓN SOCIOECONÓMICA'!#REF!</definedName>
    <definedName name="celda15h">'EVALUACIÓN SOCIOECONÓMICA'!#REF!</definedName>
    <definedName name="celda15i">'EVALUACIÓN SOCIOECONÓMICA'!#REF!</definedName>
    <definedName name="celda15j">'EVALUACIÓN SOCIOECONÓMICA'!#REF!</definedName>
    <definedName name="celda16" localSheetId="0">'[1]EVALUACIÓN PRIVADA'!#REF!</definedName>
    <definedName name="celda16">'EVALUACIÓN SOCIOECONÓMICA'!#REF!</definedName>
    <definedName name="celda16a" localSheetId="0">'[1]EVALUACIÓN PRIVADA'!#REF!</definedName>
    <definedName name="celda16a">'EVALUACIÓN SOCIOECONÓMICA'!#REF!</definedName>
    <definedName name="celda17" localSheetId="0">'[1]EVALUACIÓN PRIVADA'!#REF!</definedName>
    <definedName name="celda17">'EVALUACIÓN SOCIOECONÓMICA'!#REF!</definedName>
    <definedName name="celda17a" localSheetId="0">'[1]EVALUACIÓN PRIVADA'!#REF!</definedName>
    <definedName name="celda17a">'EVALUACIÓN SOCIOECONÓMICA'!#REF!</definedName>
    <definedName name="celda17b">'EVALUACIÓN SOCIOECONÓMICA'!#REF!</definedName>
    <definedName name="celda17c">'EVALUACIÓN SOCIOECONÓMICA'!#REF!</definedName>
    <definedName name="celda17d">'EVALUACIÓN SOCIOECONÓMICA'!#REF!</definedName>
    <definedName name="celda17e">'EVALUACIÓN SOCIOECONÓMICA'!#REF!</definedName>
    <definedName name="celda17f">'EVALUACIÓN SOCIOECONÓMICA'!#REF!</definedName>
    <definedName name="celda17g">'EVALUACIÓN SOCIOECONÓMICA'!#REF!</definedName>
    <definedName name="celda17h">'EVALUACIÓN SOCIOECONÓMICA'!#REF!</definedName>
    <definedName name="celda17i">'EVALUACIÓN SOCIOECONÓMICA'!#REF!</definedName>
    <definedName name="celda17j">'EVALUACIÓN SOCIOECONÓMICA'!#REF!</definedName>
    <definedName name="celda18">'FINANCIACIÓN'!#REF!</definedName>
    <definedName name="celda18b">'FINANCIACIÓN'!#REF!</definedName>
    <definedName name="celda19">'PREPARACION'!#REF!</definedName>
    <definedName name="celda2" localSheetId="0">'[1]ALTERNATIVAS'!#REF!</definedName>
    <definedName name="celda2">'ALTERNATIVAS'!#REF!</definedName>
    <definedName name="celda20">'ALTERNATIVAS'!#REF!</definedName>
    <definedName name="celda21" localSheetId="0">'[1]ALTERNATIVAS'!#REF!</definedName>
    <definedName name="celda21">'EVALUACIÓN PRIVADA'!$D$100</definedName>
    <definedName name="celda21a">'EVALUACIÓN PRIVADA'!$D$101</definedName>
    <definedName name="celda21b">'EVALUACIÓN PRIVADA'!$E$102</definedName>
    <definedName name="celda22" localSheetId="0">'[1]ALTERNATIVAS'!#REF!</definedName>
    <definedName name="celda22">'ALTERNATIVAS'!#REF!</definedName>
    <definedName name="celda23">'EVALUACIÓN PRIVADA'!$B$75</definedName>
    <definedName name="celda24">'EVALUACIÓN PRIVADA'!#REF!</definedName>
    <definedName name="celda25" localSheetId="0">'[1]EVALUACIÓN SOCIOECONÓMICA'!#REF!</definedName>
    <definedName name="celda25">'EVALUACIÓN PRIVADA'!#REF!</definedName>
    <definedName name="celda26" localSheetId="0">'[1]EVALUACIÓN SOCIOECONÓMICA'!#REF!</definedName>
    <definedName name="celda26">'EVALUACIÓN PRIVADA'!#REF!</definedName>
    <definedName name="celda27" localSheetId="0">'[1]EVALUACIÓN SOCIOECONÓMICA'!#REF!</definedName>
    <definedName name="celda27">'EVALUACIÓN PRIVADA'!#REF!</definedName>
    <definedName name="celda28">'EVALUACIÓN PRIVADA'!#REF!</definedName>
    <definedName name="celda29" localSheetId="0">'[1]EVALUACIÓN PRIVADA'!#REF!</definedName>
    <definedName name="celda29">'EVALUACIÓN SOCIOECONÓMICA'!#REF!</definedName>
    <definedName name="celda3">'EVALUACIÓN PRIVADA'!$D$12</definedName>
    <definedName name="celda30" localSheetId="0">'[1]EVALUACIÓN PRIVADA'!#REF!</definedName>
    <definedName name="celda30">'EVALUACIÓN SOCIOECONÓMICA'!$B$60</definedName>
    <definedName name="celda31" localSheetId="0">'[1]EVALUACIÓN PRIVADA'!#REF!</definedName>
    <definedName name="celda31">'EVALUACIÓN SOCIOECONÓMICA'!#REF!</definedName>
    <definedName name="celda32" localSheetId="0">'[1]EVALUACIÓN PRIVADA'!#REF!</definedName>
    <definedName name="celda32">'EVALUACIÓN SOCIOECONÓMICA'!#REF!</definedName>
    <definedName name="celda33" localSheetId="0">'[1]EVALUACIÓN PRIVADA'!#REF!</definedName>
    <definedName name="celda33">'EVALUACIÓN SOCIOECONÓMICA'!#REF!</definedName>
    <definedName name="celda34" localSheetId="0">'[1]EVALUACIÓN PRIVADA'!#REF!</definedName>
    <definedName name="celda34">'EVALUACIÓN SOCIOECONÓMICA'!#REF!</definedName>
    <definedName name="celda35">'FINANCIACIÓN'!#REF!</definedName>
    <definedName name="Celda36">'PREPARACION'!#REF!</definedName>
    <definedName name="celda37">'ALTERNATIVAS'!#REF!</definedName>
    <definedName name="celda38">'ALTERNATIVAS'!#REF!</definedName>
    <definedName name="celda39">'EVALUACIÓN PRIVADA'!#REF!</definedName>
    <definedName name="celda3a">'EVALUACIÓN PRIVADA'!$D$13</definedName>
    <definedName name="celda3b">'EVALUACIÓN PRIVADA'!$E$15</definedName>
    <definedName name="celda3c">'EVALUACIÓN PRIVADA'!$E$23</definedName>
    <definedName name="celda4">'EVALUACIÓN PRIVADA'!#REF!</definedName>
    <definedName name="celda40">'EVALUACIÓN SOCIOECONÓMICA'!#REF!</definedName>
    <definedName name="celda41">'EVALUACIÓN PRIVADA'!#REF!</definedName>
    <definedName name="celda42">'EVALUACIÓN SOCIOECONÓMICA'!#REF!</definedName>
    <definedName name="celda43">'EVALUACIÓN PRIVADA'!#REF!</definedName>
    <definedName name="celda44">'EVALUACIÓN SOCIOECONÓMICA'!#REF!</definedName>
    <definedName name="celda4a">'EVALUACIÓN PRIVADA'!#REF!</definedName>
    <definedName name="celda4b">'EVALUACIÓN PRIVADA'!#REF!</definedName>
    <definedName name="celda4c">'EVALUACIÓN PRIVADA'!#REF!</definedName>
    <definedName name="celda5">'EVALUACIÓN PRIVADA'!#REF!</definedName>
    <definedName name="celda5a">'EVALUACIÓN PRIVADA'!#REF!</definedName>
    <definedName name="celda5b">'EVALUACIÓN PRIVADA'!#REF!</definedName>
    <definedName name="celda5c">'EVALUACIÓN PRIVADA'!#REF!</definedName>
    <definedName name="celda6">'EVALUACIÓN PRIVADA'!$D$29</definedName>
    <definedName name="celda6a">'EVALUACIÓN PRIVADA'!$D$30</definedName>
    <definedName name="celda6b">'EVALUACIÓN PRIVADA'!$E$33</definedName>
    <definedName name="celda6c">'EVALUACIÓN PRIVADA'!$E$41</definedName>
    <definedName name="celda6d">'EVALUACIÓN PRIVADA'!$E$49</definedName>
    <definedName name="celda6e">'EVALUACIÓN PRIVADA'!#REF!</definedName>
    <definedName name="celda6f">'EVALUACIÓN PRIVADA'!$E$60</definedName>
    <definedName name="celda6g">'EVALUACIÓN PRIVADA'!$E$68</definedName>
    <definedName name="celda6h">'EVALUACIÓN PRIVADA'!$E$76</definedName>
    <definedName name="celda6i">'EVALUACIÓN PRIVADA'!#REF!</definedName>
    <definedName name="celda6j">'EVALUACIÓN PRIVADA'!$E$86</definedName>
    <definedName name="celda7" localSheetId="0">'[1]EVALUACIÓN SOCIOECONÓMICA'!#REF!</definedName>
    <definedName name="celda7">'EVALUACIÓN PRIVADA'!#REF!</definedName>
    <definedName name="celda7a" localSheetId="0">'[1]EVALUACIÓN SOCIOECONÓMICA'!#REF!</definedName>
    <definedName name="celda7a">'EVALUACIÓN PRIVADA'!#REF!</definedName>
    <definedName name="celda7b">'EVALUACIÓN PRIVADA'!#REF!</definedName>
    <definedName name="celda7c">'EVALUACIÓN PRIVADA'!#REF!</definedName>
    <definedName name="celda7d">'EVALUACIÓN PRIVADA'!#REF!</definedName>
    <definedName name="celda7e">'EVALUACIÓN PRIVADA'!#REF!</definedName>
    <definedName name="celda7f">'EVALUACIÓN PRIVADA'!#REF!</definedName>
    <definedName name="celda7g">'EVALUACIÓN PRIVADA'!#REF!</definedName>
    <definedName name="celda7h">'EVALUACIÓN PRIVADA'!#REF!</definedName>
    <definedName name="celda7i">'EVALUACIÓN PRIVADA'!#REF!</definedName>
    <definedName name="celda7j">'EVALUACIÓN PRIVADA'!#REF!</definedName>
    <definedName name="celda8">'EVALUACIÓN PRIVADA'!#REF!</definedName>
    <definedName name="celda8a">'EVALUACIÓN PRIVADA'!#REF!</definedName>
    <definedName name="celda8b">'EVALUACIÓN PRIVADA'!#REF!</definedName>
    <definedName name="celda8c">'EVALUACIÓN PRIVADA'!#REF!</definedName>
    <definedName name="celda8d">'EVALUACIÓN PRIVADA'!#REF!</definedName>
    <definedName name="celda8e">'EVALUACIÓN PRIVADA'!#REF!</definedName>
    <definedName name="celda8f">'EVALUACIÓN PRIVADA'!#REF!</definedName>
    <definedName name="celda8g">'EVALUACIÓN PRIVADA'!#REF!</definedName>
    <definedName name="celda8h">'EVALUACIÓN PRIVADA'!#REF!</definedName>
    <definedName name="celda8i">'EVALUACIÓN PRIVADA'!#REF!</definedName>
    <definedName name="celda8j">'EVALUACIÓN PRIVADA'!#REF!</definedName>
    <definedName name="celda9">'EVALUACIÓN SOCIOECONÓMICA'!#REF!</definedName>
    <definedName name="celda9a">'EVALUACIÓN SOCIOECONÓMICA'!#REF!</definedName>
    <definedName name="celda9b">'EVALUACIÓN SOCIOECONÓMICA'!#REF!</definedName>
    <definedName name="celda9e">'EVALUACIÓN PRIVADA'!#REF!</definedName>
    <definedName name="celdacontrol1">'EVALUACIÓN SOCIOECONÓMICA'!$D$23</definedName>
    <definedName name="celdacontrol1b">'EVALUACIÓN SOCIOECONÓMICA'!$D$70</definedName>
    <definedName name="celdacontrol2">'EVALUACIÓN SOCIOECONÓMICA'!#REF!</definedName>
    <definedName name="celdacontrol2b">'EVALUACIÓN SOCIOECONÓMICA'!#REF!</definedName>
    <definedName name="celdacontrol3">'EVALUACIÓN SOCIOECONÓMICA'!#REF!</definedName>
    <definedName name="celdacontrol3b">'EVALUACIÓN SOCIOECONÓMICA'!#REF!</definedName>
    <definedName name="celdacontrol4">'EVALUACIÓN SOCIOECONÓMICA'!#REF!</definedName>
    <definedName name="celdacontrol5">'EVALUACIÓN SOCIOECONÓMICA'!#REF!</definedName>
    <definedName name="celdacontrol6">'EVALUACIÓN SOCIOECONÓMICA'!#REF!</definedName>
    <definedName name="celdacontrolx">'PREPARACION'!$E$50</definedName>
    <definedName name="celdacontrolz">'PREPARACION'!$E$61</definedName>
    <definedName name="celdatotal" localSheetId="0">'[1]EVALUACIÓN SOCIOECONÓMICA'!#REF!</definedName>
    <definedName name="celdatotal">'EVALUACIÓN PRIVADA'!#REF!</definedName>
    <definedName name="celdatotal1">'EVALUACIÓN PRIVADA'!$E$90</definedName>
    <definedName name="celdatotal2">'EVALUACIÓN PRIVADA'!#REF!</definedName>
    <definedName name="celdatotal3">'EVALUACIÓN PRIVADA'!#REF!</definedName>
    <definedName name="celdatotal4" localSheetId="0">'[1]EVALUACIÓN PRIVADA'!#REF!</definedName>
    <definedName name="celdatotal4">'EVALUACIÓN SOCIOECONÓMICA'!$E$80</definedName>
    <definedName name="celdatotal5" localSheetId="0">'[1]EVALUACIÓN PRIVADA'!#REF!</definedName>
    <definedName name="celdatotal5">'EVALUACIÓN SOCIOECONÓMICA'!#REF!</definedName>
    <definedName name="celdatotal6" localSheetId="0">'[1]EVALUACIÓN PRIVADA'!#REF!</definedName>
    <definedName name="celdatotal6">'EVALUACIÓN SOCIOECONÓMICA'!#REF!</definedName>
    <definedName name="celdax">'PREPARACION'!$E$48</definedName>
    <definedName name="celdaxa">'PREPARACION'!$E$49</definedName>
    <definedName name="celday">'PREPARACION'!#REF!</definedName>
    <definedName name="celdaya">'PREPARACION'!#REF!</definedName>
    <definedName name="celdaz">'PREPARACION'!$E$59</definedName>
    <definedName name="celdaza">'PREPARACION'!$E$60</definedName>
    <definedName name="Comentario">'PREPARACION'!$B$12</definedName>
    <definedName name="costos1">'EVALUACIÓN PRIVADA'!#REF!</definedName>
    <definedName name="costos2">'EVALUACIÓN PRIVADA'!$A$60</definedName>
    <definedName name="costos3">'EVALUACIÓN PRIVADA'!$A$94</definedName>
    <definedName name="CostosInversion">'EVALUACIÓN PRIVADA'!$E$83</definedName>
    <definedName name="CostoSocial">'ANÁLISIS DE SENSIBILIDAD'!$E$286</definedName>
    <definedName name="CostosOperacion">'EVALUACIÓN PRIVADA'!$E$56</definedName>
    <definedName name="cppc">'EVALUACIÓN PRIVADA'!#REF!</definedName>
    <definedName name="cppc2" localSheetId="0">'[1]EVALUACIÓN SOCIOECONÓMICA'!#REF!</definedName>
    <definedName name="cppc2">'EVALUACIÓN PRIVADA'!#REF!</definedName>
    <definedName name="cppc2p" localSheetId="0">'[1]EVALUACIÓN PRIVADA'!#REF!</definedName>
    <definedName name="cppc2p">'EVALUACIÓN SOCIOECONÓMICA'!#REF!</definedName>
    <definedName name="cppc3">'EVALUACIÓN PRIVADA'!#REF!</definedName>
    <definedName name="cppc3p" localSheetId="0">'[1]EVALUACIÓN PRIVADA'!#REF!</definedName>
    <definedName name="cppc3p">'EVALUACIÓN SOCIOECONÓMICA'!#REF!</definedName>
    <definedName name="cppcp" localSheetId="0">'[1]EVALUACIÓN PRIVADA'!#REF!</definedName>
    <definedName name="cppcp">'EVALUACIÓN SOCIOECONÓMICA'!$D$60</definedName>
    <definedName name="divisas">'EVALUACIÓN PRIVADA'!$D$76</definedName>
    <definedName name="divisas2" localSheetId="0">'[1]EVALUACIÓN SOCIOECONÓMICA'!#REF!</definedName>
    <definedName name="divisas2">'EVALUACIÓN PRIVADA'!#REF!</definedName>
    <definedName name="divisas3" localSheetId="0">'[1]EVALUACIÓN SOCIOECONÓMICA'!#REF!</definedName>
    <definedName name="divisas3">'EVALUACIÓN PRIVADA'!#REF!</definedName>
    <definedName name="eentre30_60">'PREPARACION'!$B$115</definedName>
    <definedName name="eentre60_120">'PREPARACION'!$B$116</definedName>
    <definedName name="emas120">'PREPARACION'!$B$117</definedName>
    <definedName name="emenos30">'PREPARACION'!$B$114</definedName>
    <definedName name="empezar" localSheetId="0">'[1]ALTERNATIVAS'!#REF!</definedName>
    <definedName name="empezar">'ALTERNATIVAS'!#REF!</definedName>
    <definedName name="escenario1">'ANÁLISIS DE SENSIBILIDAD'!$A$7</definedName>
    <definedName name="escenario2">'ANÁLISIS DE SENSIBILIDAD'!$A$16</definedName>
    <definedName name="escenario3">'ANÁLISIS DE SENSIBILIDAD'!$A$24</definedName>
    <definedName name="EstimadoPrivado">'INDICADORES'!$C$12</definedName>
    <definedName name="EstimadoSocial">'INDICADORES'!$G$12</definedName>
    <definedName name="Fila1">'PREPARACION'!#REF!</definedName>
    <definedName name="Fila10">'EVALUACIÓN PRIVADA'!#REF!</definedName>
    <definedName name="Fila1000">'ANÁLISIS DE SENSIBILIDAD'!$986:$986</definedName>
    <definedName name="Fila11" localSheetId="0">'[1]EVALUACIÓN PRIVADA'!#REF!</definedName>
    <definedName name="Fila11">'EVALUACIÓN SOCIOECONÓMICA'!#REF!</definedName>
    <definedName name="Fila12" localSheetId="0">'[1]EVALUACIÓN PRIVADA'!#REF!</definedName>
    <definedName name="Fila12">'EVALUACIÓN SOCIOECONÓMICA'!$B$60:$E$67</definedName>
    <definedName name="Fila13" localSheetId="0">'[1]EVALUACIÓN PRIVADA'!#REF!</definedName>
    <definedName name="Fila13">'EVALUACIÓN SOCIOECONÓMICA'!#REF!</definedName>
    <definedName name="Fila14" localSheetId="0">'[1]EVALUACIÓN PRIVADA'!#REF!</definedName>
    <definedName name="Fila14">'EVALUACIÓN SOCIOECONÓMICA'!#REF!</definedName>
    <definedName name="Fila15" localSheetId="0">'[1]EVALUACIÓN PRIVADA'!#REF!</definedName>
    <definedName name="Fila15">'EVALUACIÓN SOCIOECONÓMICA'!#REF!</definedName>
    <definedName name="Fila16" localSheetId="0">'[1]EVALUACIÓN PRIVADA'!#REF!</definedName>
    <definedName name="Fila16">'EVALUACIÓN SOCIOECONÓMICA'!#REF!</definedName>
    <definedName name="Fila17">'FINANCIACIÓN'!#REF!</definedName>
    <definedName name="fila18">'PREPARACION'!#REF!</definedName>
    <definedName name="Fila19">'ALTERNATIVAS'!#REF!</definedName>
    <definedName name="Fila2">'ALTERNATIVAS'!#REF!</definedName>
    <definedName name="Fila20">'ALTERNATIVAS'!#REF!</definedName>
    <definedName name="Fila21">'EVALUACIÓN PRIVADA'!#REF!</definedName>
    <definedName name="Fila22">'EVALUACIÓN SOCIOECONÓMICA'!#REF!</definedName>
    <definedName name="Fila23">'EVALUACIÓN PRIVADA'!#REF!</definedName>
    <definedName name="Fila24">'EVALUACIÓN SOCIOECONÓMICA'!#REF!</definedName>
    <definedName name="Fila25">'EVALUACIÓN PRIVADA'!#REF!</definedName>
    <definedName name="Fila26">'EVALUACIÓN SOCIOECONÓMICA'!#REF!</definedName>
    <definedName name="Fila3" localSheetId="0">'[1]ALTERNATIVAS'!#REF!</definedName>
    <definedName name="Fila3">'ALTERNATIVAS'!#REF!</definedName>
    <definedName name="Fila300">'ANÁLISIS DE SENSIBILIDAD'!$286:$286</definedName>
    <definedName name="Fila301">'ANÁLISIS DE SENSIBILIDAD'!$287:$287</definedName>
    <definedName name="Fila302">'ANÁLISIS DE SENSIBILIDAD'!$288:$288</definedName>
    <definedName name="Fila4" localSheetId="0">'[1]ALTERNATIVAS'!#REF!</definedName>
    <definedName name="Fila4">'ALTERNATIVAS'!#REF!</definedName>
    <definedName name="Fila5">'EVALUACIÓN PRIVADA'!$B$75:$E$82</definedName>
    <definedName name="Fila6">'EVALUACIÓN PRIVADA'!#REF!</definedName>
    <definedName name="Fila7" localSheetId="0">'[1]EVALUACIÓN SOCIOECONÓMICA'!#REF!</definedName>
    <definedName name="Fila7">'EVALUACIÓN PRIVADA'!#REF!</definedName>
    <definedName name="Fila8" localSheetId="0">'[1]EVALUACIÓN SOCIOECONÓMICA'!#REF!</definedName>
    <definedName name="Fila8">'EVALUACIÓN PRIVADA'!#REF!</definedName>
    <definedName name="Fila9" localSheetId="0">'[1]EVALUACIÓN SOCIOECONÓMICA'!#REF!</definedName>
    <definedName name="Fila9">'EVALUACIÓN PRIVADA'!#REF!</definedName>
    <definedName name="flujo">'EVALUACIÓN PRIVADA'!$A$98</definedName>
    <definedName name="Formula1" localSheetId="0">'[1]ALTERNATIVAS'!#REF!</definedName>
    <definedName name="Formula1">'ALTERNATIVAS'!#REF!</definedName>
    <definedName name="ientre30_60">'PREPARACION'!$H$115</definedName>
    <definedName name="ientre60_120">'PREPARACION'!$H$116</definedName>
    <definedName name="imas120">'PREPARACION'!$H$117</definedName>
    <definedName name="imenos30">'PREPARACION'!$H$114</definedName>
    <definedName name="Impacto">'PREPARACION'!$K$103</definedName>
    <definedName name="Ind1">'ANÁLISIS DE SENSIBILIDAD'!$I$8</definedName>
    <definedName name="Ind11">'ANÁLISIS DE SENSIBILIDAD'!$I$8</definedName>
    <definedName name="Ind2">'ANÁLISIS DE SENSIBILIDAD'!$I$9</definedName>
    <definedName name="Ind3">'ANÁLISIS DE SENSIBILIDAD'!$I$10</definedName>
    <definedName name="Ind4">'ANÁLISIS DE SENSIBILIDAD'!$I$11</definedName>
    <definedName name="Ind4Error">'ANÁLISIS DE SENSIBILIDAD'!$B$1</definedName>
    <definedName name="Ind5">'ANÁLISIS DE SENSIBILIDAD'!$I$12</definedName>
    <definedName name="Ind6">'ANÁLISIS DE SENSIBILIDAD'!$I$14</definedName>
    <definedName name="Ind7">'ANÁLISIS DE SENSIBILIDAD'!$I$15</definedName>
    <definedName name="IndCE1">'ANÁLISIS DE SENSIBILIDAD'!$I$17</definedName>
    <definedName name="IndCE2">'ANÁLISIS DE SENSIBILIDAD'!$I$18</definedName>
    <definedName name="IndCE3">'ANÁLISIS DE SENSIBILIDAD'!$I$19</definedName>
    <definedName name="indicador" localSheetId="0">'[1]PREPARACION'!#REF!</definedName>
    <definedName name="indicador">'PREPARACION'!#REF!</definedName>
    <definedName name="inicial">'PREPARACION'!$D$103</definedName>
    <definedName name="interes">'EVALUACIÓN SOCIOECONÓMICA'!#REF!</definedName>
    <definedName name="interes2" localSheetId="0">'[1]EVALUACIÓN SOCIOECONÓMICA'!#REF!</definedName>
    <definedName name="interes2">'EVALUACIÓN PRIVADA'!#REF!</definedName>
    <definedName name="interes3" localSheetId="0">'[1]EVALUACIÓN SOCIOECONÓMICA'!#REF!</definedName>
    <definedName name="interes3">'EVALUACIÓN PRIVADA'!#REF!</definedName>
    <definedName name="interesP">'EVALUACIÓN PRIVADA'!$D$8</definedName>
    <definedName name="interesprivado">'EVALUACIÓN PRIVADA'!$F$6</definedName>
    <definedName name="interessocial">'EVALUACIÓN SOCIOECONÓMICA'!$F$12</definedName>
    <definedName name="Letrinas">'PREPARACION'!$E$80</definedName>
    <definedName name="limite1">'EVALUACIÓN SOCIOECONÓMICA'!$D$72</definedName>
    <definedName name="limite1b">'EVALUACIÓN SOCIOECONÓMICA'!$D$72</definedName>
    <definedName name="limite2">'EVALUACIÓN SOCIOECONÓMICA'!#REF!</definedName>
    <definedName name="limite2b">'EVALUACIÓN SOCIOECONÓMICA'!#REF!</definedName>
    <definedName name="limite3">'EVALUACIÓN SOCIOECONÓMICA'!#REF!</definedName>
    <definedName name="limite3b">'EVALUACIÓN SOCIOECONÓMICA'!#REF!</definedName>
    <definedName name="locales">'EVALUACIÓN PRIVADA'!$D$77</definedName>
    <definedName name="locales2">'EVALUACIÓN PRIVADA'!#REF!</definedName>
    <definedName name="locales3">'EVALUACIÓN PRIVADA'!#REF!</definedName>
    <definedName name="manodeobra">'EVALUACIÓN PRIVADA'!$D$78</definedName>
    <definedName name="manodeobra2" localSheetId="0">'[1]EVALUACIÓN SOCIOECONÓMICA'!#REF!</definedName>
    <definedName name="manodeobra2">'EVALUACIÓN PRIVADA'!#REF!</definedName>
    <definedName name="manodeobra3" localSheetId="0">'[1]EVALUACIÓN SOCIOECONÓMICA'!#REF!</definedName>
    <definedName name="manodeobra3">'EVALUACIÓN PRIVADA'!#REF!</definedName>
    <definedName name="mdoc">'EVALUACIÓN PRIVADA'!$D$78</definedName>
    <definedName name="mdoncr">'EVALUACIÓN PRIVADA'!$D$81</definedName>
    <definedName name="mdoncr2">'EVALUACIÓN PRIVADA'!#REF!</definedName>
    <definedName name="mdoncr3">'EVALUACIÓN PRIVADA'!#REF!</definedName>
    <definedName name="mdoncu">'EVALUACIÓN PRIVADA'!$D$80</definedName>
    <definedName name="mdoncu2">'EVALUACIÓN PRIVADA'!#REF!</definedName>
    <definedName name="mdoncu3">'EVALUACIÓN PRIVADA'!#REF!</definedName>
    <definedName name="mdosc">'EVALUACIÓN PRIVADA'!$D$79</definedName>
    <definedName name="mdosc2">'EVALUACIÓN PRIVADA'!#REF!</definedName>
    <definedName name="mdosc3">'EVALUACIÓN PRIVADA'!#REF!</definedName>
    <definedName name="NOMBRE">'PREPARACION'!$A$6</definedName>
    <definedName name="numero">'PREPARACION'!$G$4</definedName>
    <definedName name="numerobase">'PREPARACION'!$F$10</definedName>
    <definedName name="NumeroDeComponentes">'ALTERNATIVAS'!#REF!</definedName>
    <definedName name="NumeroDeHabitantes">'PREPARACION'!$D$39</definedName>
    <definedName name="otros">'EVALUACIÓN PRIVADA'!#REF!</definedName>
    <definedName name="otros2" localSheetId="0">'[1]EVALUACIÓN SOCIOECONÓMICA'!#REF!</definedName>
    <definedName name="otros2">'EVALUACIÓN PRIVADA'!#REF!</definedName>
    <definedName name="otros3" localSheetId="0">'[1]EVALUACIÓN SOCIOECONÓMICA'!#REF!</definedName>
    <definedName name="otros3">'EVALUACIÓN PRIVADA'!#REF!</definedName>
    <definedName name="OtrosIndicadores">'INDICADORES'!$A$25</definedName>
    <definedName name="preparacion">'PREPARACION'!$A$4</definedName>
    <definedName name="PREPARACIÓN">'PREPARACION'!$A$1</definedName>
    <definedName name="privada">'EVALUACIÓN PRIVADA'!$A$4</definedName>
    <definedName name="privada1">'EVALUACIÓN PRIVADA'!#REF!</definedName>
    <definedName name="privada2">'EVALUACIÓN PRIVADA'!#REF!</definedName>
    <definedName name="privada3">'EVALUACIÓN PRIVADA'!#REF!</definedName>
    <definedName name="producto">'PREPARACION'!#REF!</definedName>
    <definedName name="producto2">'ALTERNATIVAS'!#REF!</definedName>
    <definedName name="producto3">'ALTERNATIVAS'!#REF!</definedName>
    <definedName name="productosproyecto">'ANÁLISIS DE SENSIBILIDAD'!#REF!</definedName>
    <definedName name="productosproyecto2">'ANÁLISIS DE SENSIBILIDAD'!#REF!</definedName>
    <definedName name="productosproyecto3">'ANÁLISIS DE SENSIBILIDAD'!#REF!</definedName>
    <definedName name="Productox">'ANÁLISIS DE SENSIBILIDAD'!$G$283</definedName>
    <definedName name="PromedioDePersonas">'PREPARACION'!$E$44</definedName>
    <definedName name="Rango1">'EVALUACIÓN PRIVADA'!$C$85</definedName>
    <definedName name="Rango2">'EVALUACIÓN PRIVADA'!$D$85</definedName>
    <definedName name="Rango3">'EVALUACIÓN PRIVADA'!$C$84</definedName>
    <definedName name="redibujar">'PREPARACION'!$M$1</definedName>
    <definedName name="rpcdivisa">'EVALUACIÓN SOCIOECONÓMICA'!$F$7</definedName>
    <definedName name="RPCDivisa2" localSheetId="0">'[1]EVALUACIÓN SOCIOECONÓMICA'!#REF!</definedName>
    <definedName name="RPCDivisa2">'EVALUACIÓN PRIVADA'!#REF!</definedName>
    <definedName name="RPCDivisa3" localSheetId="0">'[1]EVALUACIÓN SOCIOECONÓMICA'!#REF!</definedName>
    <definedName name="RPCDivisa3">'EVALUACIÓN PRIVADA'!#REF!</definedName>
    <definedName name="rpcmanodeobra">'EVALUACIÓN SOCIOECONÓMICA'!#REF!</definedName>
    <definedName name="RPCManodeobra2" localSheetId="0">'[1]EVALUACIÓN SOCIOECONÓMICA'!#REF!</definedName>
    <definedName name="RPCManodeobra2">'EVALUACIÓN PRIVADA'!#REF!</definedName>
    <definedName name="RPCManodeobra3" localSheetId="0">'[1]EVALUACIÓN SOCIOECONÓMICA'!#REF!</definedName>
    <definedName name="RPCManodeobra3">'EVALUACIÓN PRIVADA'!#REF!</definedName>
    <definedName name="rpcmoc">'EVALUACIÓN SOCIOECONÓMICA'!$F$8</definedName>
    <definedName name="rpcmoncr">'EVALUACIÓN SOCIOECONÓMICA'!$F$11</definedName>
    <definedName name="rpcmoncu">'EVALUACIÓN SOCIOECONÓMICA'!$F$10</definedName>
    <definedName name="rpcmosc">'EVALUACIÓN SOCIOECONÓMICA'!$F$9</definedName>
    <definedName name="sel1">'ALTERNATIVAS'!#REF!</definedName>
    <definedName name="sel10">'EVALUACIÓN SOCIOECONÓMICA'!#REF!</definedName>
    <definedName name="sel10a">'EVALUACIÓN SOCIOECONÓMICA'!#REF!</definedName>
    <definedName name="sel11">'EVALUACIÓN SOCIOECONÓMICA'!#REF!</definedName>
    <definedName name="sel11a">'EVALUACIÓN SOCIOECONÓMICA'!#REF!</definedName>
    <definedName name="sel12">'EVALUACIÓN SOCIOECONÓMICA'!#REF!</definedName>
    <definedName name="sel13">'EVALUACIÓN SOCIOECONÓMICA'!$D$19:$D$80</definedName>
    <definedName name="sel13a">'EVALUACIÓN SOCIOECONÓMICA'!$D$23:$D$80</definedName>
    <definedName name="sel13b">'EVALUACIÓN SOCIOECONÓMICA'!$D$70:$D$72</definedName>
    <definedName name="sel14">'EVALUACIÓN SOCIOECONÓMICA'!#REF!</definedName>
    <definedName name="sel15">'EVALUACIÓN SOCIOECONÓMICA'!#REF!</definedName>
    <definedName name="sel15a">'EVALUACIÓN SOCIOECONÓMICA'!#REF!</definedName>
    <definedName name="sel15b">'EVALUACIÓN SOCIOECONÓMICA'!#REF!</definedName>
    <definedName name="sel16" localSheetId="0">'[1]EVALUACIÓN PRIVADA'!#REF!</definedName>
    <definedName name="sel16">'EVALUACIÓN SOCIOECONÓMICA'!#REF!</definedName>
    <definedName name="sel17" localSheetId="0">'[1]EVALUACIÓN PRIVADA'!#REF!</definedName>
    <definedName name="sel17">'EVALUACIÓN SOCIOECONÓMICA'!#REF!</definedName>
    <definedName name="sel17a">'EVALUACIÓN SOCIOECONÓMICA'!#REF!</definedName>
    <definedName name="sel17b">'EVALUACIÓN SOCIOECONÓMICA'!#REF!</definedName>
    <definedName name="sel18">'FINANCIACIÓN'!#REF!</definedName>
    <definedName name="sel2">'ALTERNATIVAS'!#REF!</definedName>
    <definedName name="sel21">'EVALUACIÓN PRIVADA'!$D$100:$D$121</definedName>
    <definedName name="sel21a">'EVALUACIÓN PRIVADA'!$D$102:$D$121</definedName>
    <definedName name="sel3">'EVALUACIÓN PRIVADA'!$D$12:$D$23</definedName>
    <definedName name="sel3a">'EVALUACIÓN PRIVADA'!$D$15:$D$23</definedName>
    <definedName name="sel4">'EVALUACIÓN PRIVADA'!#REF!</definedName>
    <definedName name="sel4a">'EVALUACIÓN PRIVADA'!#REF!</definedName>
    <definedName name="sel5">'EVALUACIÓN PRIVADA'!#REF!</definedName>
    <definedName name="sel5a">'EVALUACIÓN PRIVADA'!#REF!</definedName>
    <definedName name="sel6">'EVALUACIÓN PRIVADA'!$D$29:$D$90</definedName>
    <definedName name="sel6a">'EVALUACIÓN PRIVADA'!$D$33:$D$83</definedName>
    <definedName name="sel7" localSheetId="0">'[1]EVALUACIÓN SOCIOECONÓMICA'!#REF!</definedName>
    <definedName name="sel7">'EVALUACIÓN PRIVADA'!#REF!</definedName>
    <definedName name="sel8">'EVALUACIÓN PRIVADA'!#REF!</definedName>
    <definedName name="sel9">'EVALUACIÓN SOCIOECONÓMICA'!#REF!</definedName>
    <definedName name="sel9a">'EVALUACIÓN SOCIOECONÓMICA'!#REF!</definedName>
    <definedName name="selec1">'ALTERNATIVAS'!#REF!</definedName>
    <definedName name="selec1a">'EVALUACIÓN PRIVADA'!$41:$41</definedName>
    <definedName name="selec1b">'EVALUACIÓN PRIVADA'!$43:$45</definedName>
    <definedName name="selec1c">'EVALUACIÓN SOCIOECONÓMICA'!$17:$23</definedName>
    <definedName name="selección2" localSheetId="0">'[1]ALTERNATIVAS'!#REF!</definedName>
    <definedName name="selección2">'ALTERNATIVAS'!#REF!</definedName>
    <definedName name="selección3" localSheetId="0">'[1]ALTERNATIVAS'!#REF!</definedName>
    <definedName name="selección3">'ALTERNATIVAS'!#REF!</definedName>
    <definedName name="selq">'PREPARACION'!$E$50:$E$54</definedName>
    <definedName name="selx">'PREPARACION'!$E$48:$E$55</definedName>
    <definedName name="sely">'PREPARACION'!#REF!</definedName>
    <definedName name="selz">'PREPARACION'!$E$59:$E$64</definedName>
    <definedName name="selza">'PREPARACION'!$E$61:$E$63</definedName>
    <definedName name="socioeconomica">'EVALUACIÓN SOCIOECONÓMICA'!$A$4</definedName>
    <definedName name="socioeconomica1">'EVALUACIÓN SOCIOECONÓMICA'!$A$17</definedName>
    <definedName name="socioeconomica2">'EVALUACIÓN SOCIOECONÓMICA'!#REF!</definedName>
    <definedName name="socioeconomica3">'EVALUACIÓN SOCIOECONÓMICA'!#REF!</definedName>
    <definedName name="tarifa">'EVALUACIÓN PRIVADA'!$C$10</definedName>
    <definedName name="TasaDeCrecimiento">'PREPARACION'!$E$43</definedName>
    <definedName name="Tasax">'ANÁLISIS DE SENSIBILIDAD'!$E$289</definedName>
    <definedName name="TipodeCambio">'EVALUACIÓN PRIVADA'!$F$9</definedName>
    <definedName name="tirp">'EVALUACIÓN PRIVADA'!$D$95</definedName>
    <definedName name="tirs">'EVALUACIÓN SOCIOECONÓMICA'!$D$85</definedName>
    <definedName name="tot1">'EVALUACIÓN PRIVADA'!$E$85</definedName>
    <definedName name="tot2">'EVALUACIÓN PRIVADA'!#REF!</definedName>
    <definedName name="tot3">'EVALUACIÓN PRIVADA'!#REF!</definedName>
    <definedName name="Total1">'EVALUACIÓN PRIVADA'!$D$90</definedName>
    <definedName name="Total1a">'EVALUACIÓN PRIVADA'!#REF!</definedName>
    <definedName name="Total1ap" localSheetId="0">'[1]EVALUACIÓN PRIVADA'!#REF!</definedName>
    <definedName name="Total1ap">'EVALUACIÓN SOCIOECONÓMICA'!$D$61</definedName>
    <definedName name="Total2">'EVALUACIÓN PRIVADA'!#REF!</definedName>
    <definedName name="Total2a">'EVALUACIÓN PRIVADA'!#REF!</definedName>
    <definedName name="Total2ap" localSheetId="0">'[1]EVALUACIÓN PRIVADA'!#REF!</definedName>
    <definedName name="Total2ap">'EVALUACIÓN SOCIOECONÓMICA'!#REF!</definedName>
    <definedName name="Total3">'EVALUACIÓN PRIVADA'!#REF!</definedName>
    <definedName name="Total3a">'EVALUACIÓN PRIVADA'!#REF!</definedName>
    <definedName name="Total3ap" localSheetId="0">'[1]EVALUACIÓN PRIVADA'!#REF!</definedName>
    <definedName name="Total3ap">'EVALUACIÓN SOCIOECONÓMICA'!#REF!</definedName>
    <definedName name="Total4">'EVALUACIÓN SOCIOECONÓMICA'!$D$74</definedName>
    <definedName name="Total5">'EVALUACIÓN SOCIOECONÓMICA'!#REF!</definedName>
    <definedName name="Total6">'EVALUACIÓN SOCIOECONÓMICA'!#REF!</definedName>
    <definedName name="TotalIngresos1">'EVALUACIÓN PRIVADA'!#REF!</definedName>
    <definedName name="TotalIngresos2">'EVALUACIÓN PRIVADA'!#REF!</definedName>
    <definedName name="TotalIngresos3">'EVALUACIÓN PRIVADA'!#REF!</definedName>
    <definedName name="TotalIngresosSociales1">'EVALUACIÓN SOCIOECONÓMICA'!#REF!</definedName>
    <definedName name="TotalIngresosSociales2">'EVALUACIÓN SOCIOECONÓMICA'!#REF!</definedName>
    <definedName name="TotalIngresosSociales3">'EVALUACIÓN SOCIOECONÓMICA'!#REF!</definedName>
    <definedName name="TotalInversion1">'EVALUACIÓN SOCIOECONÓMICA'!$E$73</definedName>
    <definedName name="TotalInversión1">'EVALUACIÓN SOCIOECONÓMICA'!$E$46</definedName>
    <definedName name="TotalInversión2">'EVALUACIÓN SOCIOECONÓMICA'!#REF!</definedName>
    <definedName name="TotalInversión3">'EVALUACIÓN SOCIOECONÓMICA'!#REF!</definedName>
    <definedName name="UnidadesBeneficiadas">'PREPARACION'!$E$64</definedName>
    <definedName name="usuarios">'EVALUACIÓN PRIVADA'!$D$15</definedName>
    <definedName name="usuarios2">'EVALUACIÓN PRIVADA'!#REF!</definedName>
    <definedName name="usuarios3">'EVALUACIÓN PRIVADA'!#REF!</definedName>
    <definedName name="vacp1">'EVALUACIÓN PRIVADA'!$D$92</definedName>
    <definedName name="vacp2">'EVALUACIÓN PRIVADA'!#REF!</definedName>
    <definedName name="vacp3">'EVALUACIÓN PRIVADA'!#REF!</definedName>
    <definedName name="vacs1">'EVALUACIÓN SOCIOECONÓMICA'!$D$82</definedName>
    <definedName name="vacs2">'EVALUACIÓN SOCIOECONÓMICA'!#REF!</definedName>
    <definedName name="vacs3">'EVALUACIÓN SOCIOECONÓMICA'!#REF!</definedName>
    <definedName name="vaip">'EVALUACIÓN PRIVADA'!$D$96</definedName>
    <definedName name="vais">'EVALUACIÓN SOCIOECONÓMICA'!$D$86</definedName>
    <definedName name="vanp1">'EVALUACIÓN PRIVADA'!$D$93</definedName>
    <definedName name="vanp2">'EVALUACIÓN PRIVADA'!#REF!</definedName>
    <definedName name="vanp3">'EVALUACIÓN PRIVADA'!#REF!</definedName>
    <definedName name="vans1">'EVALUACIÓN SOCIOECONÓMICA'!$D$83</definedName>
    <definedName name="vans2">'EVALUACIÓN SOCIOECONÓMICA'!#REF!</definedName>
    <definedName name="vans3">'EVALUACIÓN SOCIOECONÓMICA'!#REF!</definedName>
    <definedName name="variacioncostos1">'ANÁLISIS DE SENSIBILIDAD'!$E$11</definedName>
    <definedName name="variacioninteres">'ANÁLISIS DE SENSIBILIDAD'!#REF!</definedName>
    <definedName name="variacioninteres2">'ANÁLISIS DE SENSIBILIDAD'!#REF!</definedName>
    <definedName name="variacioninteres3">'ANÁLISIS DE SENSIBILIDAD'!#REF!</definedName>
    <definedName name="variacionmonto1">'ANÁLISIS DE SENSIBILIDAD'!$E$10</definedName>
    <definedName name="variacionmonto2">'ANÁLISIS DE SENSIBILIDAD'!$E$19</definedName>
    <definedName name="variacionmonto3">'ANÁLISIS DE SENSIBILIDAD'!$E$27</definedName>
    <definedName name="variacionunidades1">'ANÁLISIS DE SENSIBILIDAD'!$E$9</definedName>
    <definedName name="variacionunidades2">'ANÁLISIS DE SENSIBILIDAD'!$E$18</definedName>
    <definedName name="variacionunidades3">'ANÁLISIS DE SENSIBILIDAD'!$E$26</definedName>
    <definedName name="vpcp">'EVALUACIÓN SOCIOECONÓMICA'!$D$63</definedName>
    <definedName name="vpcp2">'EVALUACIÓN SOCIOECONÓMICA'!#REF!</definedName>
    <definedName name="vpcp3">'EVALUACIÓN SOCIOECONÓMICA'!#REF!</definedName>
    <definedName name="vpcs">'EVALUACIÓN PRIVADA'!$D$92</definedName>
    <definedName name="vpcs2">'EVALUACIÓN PRIVADA'!#REF!</definedName>
    <definedName name="vpcs3">'EVALUACIÓN PRIVADA'!#REF!</definedName>
    <definedName name="vpcsx">'ANÁLISIS DE SENSIBILIDAD'!$D$298</definedName>
  </definedNames>
  <calcPr fullCalcOnLoad="1"/>
</workbook>
</file>

<file path=xl/comments2.xml><?xml version="1.0" encoding="utf-8"?>
<comments xmlns="http://schemas.openxmlformats.org/spreadsheetml/2006/main">
  <authors>
    <author>Alberto RAHAL</author>
    <author>SCRE</author>
    <author>Alfa-Beta Inform?tica</author>
    <author>Jaime Paredes Ver?stegui</author>
  </authors>
  <commentList>
    <comment ref="B6" authorId="0">
      <text>
        <r>
          <rPr>
            <sz val="8"/>
            <rFont val="Tahoma"/>
            <family val="2"/>
          </rPr>
          <t>Escriba en este campo el Nombre de su proyecto el cual debe hacer referencia a:
-Área o recurso objeto del proyecto
-Objetivo principal
-Proceso utilizado para alcanzar el objetivo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sz val="8"/>
            <rFont val="Tahoma"/>
            <family val="0"/>
          </rPr>
          <t xml:space="preserve">Describa brevemente las circunstancias que motivaron la formulación de este proyecto </t>
        </r>
      </text>
    </comment>
    <comment ref="B46" authorId="1">
      <text>
        <r>
          <rPr>
            <sz val="9"/>
            <rFont val="Tahoma"/>
            <family val="2"/>
          </rPr>
          <t>Introduzca en cada año el acumulado de población que va a ser beneficiada con el proyecto. Puede diferenciar por Rangos de Edad o Género, etc. en cada línea.</t>
        </r>
      </text>
    </comment>
    <comment ref="B66" authorId="0">
      <text>
        <r>
          <rPr>
            <sz val="8"/>
            <rFont val="Tahoma"/>
            <family val="0"/>
          </rPr>
          <t>Escriba el porcentaje de Conecciones, viviendas o familias que utilizan el servicio actualmente</t>
        </r>
      </text>
    </comment>
    <comment ref="H66" authorId="1">
      <text>
        <r>
          <rPr>
            <sz val="9"/>
            <rFont val="Tahoma"/>
            <family val="2"/>
          </rPr>
          <t>Información que puede ser de utilidad para la consideración de la velocidad con que se descomponen los residuos</t>
        </r>
        <r>
          <rPr>
            <sz val="9"/>
            <rFont val="Tahoma"/>
            <family val="0"/>
          </rPr>
          <t xml:space="preserve">
</t>
        </r>
      </text>
    </comment>
    <comment ref="E72" authorId="1">
      <text>
        <r>
          <rPr>
            <sz val="9"/>
            <rFont val="Tahoma"/>
            <family val="2"/>
          </rPr>
          <t>Escriba el volumen porcentual que aporta cada item sobre el volumen total de residuos sólidos producidos en el Municipio</t>
        </r>
        <r>
          <rPr>
            <sz val="9"/>
            <rFont val="Tahoma"/>
            <family val="0"/>
          </rPr>
          <t xml:space="preserve">
</t>
        </r>
      </text>
    </comment>
    <comment ref="B47" authorId="1">
      <text>
        <r>
          <rPr>
            <sz val="9"/>
            <rFont val="Tahoma"/>
            <family val="2"/>
          </rPr>
          <t xml:space="preserve">Estratos Socioeconómicos o </t>
        </r>
        <r>
          <rPr>
            <sz val="9"/>
            <rFont val="Tahoma"/>
            <family val="0"/>
          </rPr>
          <t xml:space="preserve">
</t>
        </r>
      </text>
    </comment>
    <comment ref="E43" authorId="1">
      <text>
        <r>
          <rPr>
            <sz val="9"/>
            <rFont val="Tahoma"/>
            <family val="2"/>
          </rPr>
          <t>Escriba 0 (cero) cuando el proyecto cubra un número fijo de viviendas, durante todos los años</t>
        </r>
        <r>
          <rPr>
            <sz val="9"/>
            <rFont val="Tahoma"/>
            <family val="0"/>
          </rPr>
          <t xml:space="preserve">
</t>
        </r>
      </text>
    </comment>
    <comment ref="F11" authorId="2">
      <text>
        <r>
          <rPr>
            <sz val="9"/>
            <rFont val="Tahoma"/>
            <family val="2"/>
          </rPr>
          <t>Escriba aquí el número de años durante los cuales el proyecto no recibirá ingresos</t>
        </r>
      </text>
    </comment>
    <comment ref="F10" authorId="2">
      <text>
        <r>
          <rPr>
            <sz val="9"/>
            <rFont val="Tahoma"/>
            <family val="2"/>
          </rPr>
          <t>Escriba el Número de Años que va a operar su proyecto. No incluya los años de la Inversión</t>
        </r>
      </text>
    </comment>
    <comment ref="I72" authorId="3">
      <text>
        <r>
          <rPr>
            <b/>
            <sz val="8"/>
            <rFont val="Tahoma"/>
            <family val="0"/>
          </rPr>
          <t>Para proyectos que incluyan Barrido</t>
        </r>
      </text>
    </comment>
  </commentList>
</comments>
</file>

<file path=xl/comments3.xml><?xml version="1.0" encoding="utf-8"?>
<comments xmlns="http://schemas.openxmlformats.org/spreadsheetml/2006/main">
  <authors>
    <author>SCRE</author>
  </authors>
  <commentList>
    <comment ref="D29" authorId="0">
      <text>
        <r>
          <rPr>
            <sz val="9"/>
            <rFont val="Tahoma"/>
            <family val="0"/>
          </rPr>
          <t xml:space="preserve">Especifique en este espacio la clase de impacto ambiental que genera esta alternativa y si modifica el Impacto producido por todo el proyecto
</t>
        </r>
      </text>
    </comment>
  </commentList>
</comments>
</file>

<file path=xl/comments4.xml><?xml version="1.0" encoding="utf-8"?>
<comments xmlns="http://schemas.openxmlformats.org/spreadsheetml/2006/main">
  <authors>
    <author>SCRE</author>
  </authors>
  <commentList>
    <comment ref="B76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33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1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9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60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68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C109" authorId="0">
      <text>
        <r>
          <rPr>
            <sz val="9"/>
            <rFont val="Tahoma"/>
            <family val="2"/>
          </rPr>
          <t>Tasa Impositiva sobre utilidades</t>
        </r>
      </text>
    </comment>
    <comment ref="B120" authorId="0">
      <text>
        <r>
          <rPr>
            <sz val="9"/>
            <rFont val="Tahoma"/>
            <family val="2"/>
          </rPr>
          <t>Valor que conservan los Activos Fijos</t>
        </r>
      </text>
    </comment>
  </commentList>
</comments>
</file>

<file path=xl/comments5.xml><?xml version="1.0" encoding="utf-8"?>
<comments xmlns="http://schemas.openxmlformats.org/spreadsheetml/2006/main">
  <authors>
    <author>SCRE</author>
  </authors>
  <commentList>
    <comment ref="B23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31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39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50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58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66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Alberto RAHAL</author>
    <author>WINDOWS XP</author>
    <author>Jaime Paredes Ver?stegui</author>
  </authors>
  <commentList>
    <comment ref="F11" authorId="0">
      <text>
        <r>
          <rPr>
            <sz val="8"/>
            <rFont val="Tahoma"/>
            <family val="2"/>
          </rPr>
          <t>Solamente es útil cuando hay más de una alternativa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Solamente es útil cuando hay más de una alternativa</t>
        </r>
        <r>
          <rPr>
            <sz val="8"/>
            <rFont val="Tahoma"/>
            <family val="0"/>
          </rPr>
          <t xml:space="preserve">
</t>
        </r>
      </text>
    </comment>
    <comment ref="E16" authorId="1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  <comment ref="C12" authorId="2">
      <text>
        <r>
          <rPr>
            <b/>
            <sz val="8"/>
            <rFont val="Tahoma"/>
            <family val="0"/>
          </rPr>
          <t>Valor estimado</t>
        </r>
      </text>
    </comment>
    <comment ref="G12" authorId="2">
      <text>
        <r>
          <rPr>
            <b/>
            <sz val="8"/>
            <rFont val="Tahoma"/>
            <family val="0"/>
          </rPr>
          <t>Valor estimado</t>
        </r>
      </text>
    </comment>
  </commentList>
</comments>
</file>

<file path=xl/comments8.xml><?xml version="1.0" encoding="utf-8"?>
<comments xmlns="http://schemas.openxmlformats.org/spreadsheetml/2006/main">
  <authors>
    <author>Alberto RAHAL</author>
    <author>WINDOWS XP</author>
  </authors>
  <commentList>
    <comment ref="E7" authorId="0">
      <text>
        <r>
          <rPr>
            <sz val="8"/>
            <rFont val="Tahoma"/>
            <family val="2"/>
          </rPr>
          <t>Introduzca aquí el valor modificado de la variable que quiere analizar en porcentaje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J7" authorId="1">
      <text>
        <r>
          <rPr>
            <sz val="8"/>
            <rFont val="Tahoma"/>
            <family val="2"/>
          </rPr>
          <t>Porcentaje de Cambio del Nuevo Valor respecto del Valor Original del Indicador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<sst xmlns="http://schemas.openxmlformats.org/spreadsheetml/2006/main" count="441" uniqueCount="224">
  <si>
    <t>Valor Actual</t>
  </si>
  <si>
    <t>Indicador</t>
  </si>
  <si>
    <t>Componentes</t>
  </si>
  <si>
    <t>Total</t>
  </si>
  <si>
    <t>Años</t>
  </si>
  <si>
    <t>Subtotal</t>
  </si>
  <si>
    <t>TOTAL</t>
  </si>
  <si>
    <t>RPC DIVISA</t>
  </si>
  <si>
    <t>Valor</t>
  </si>
  <si>
    <r>
      <t>P</t>
    </r>
    <r>
      <rPr>
        <sz val="10"/>
        <color indexed="12"/>
        <rFont val="Lucida Casual"/>
        <family val="4"/>
      </rPr>
      <t>OBLACIÓN</t>
    </r>
    <r>
      <rPr>
        <sz val="10"/>
        <color indexed="21"/>
        <rFont val="Lucida Casual"/>
        <family val="4"/>
      </rPr>
      <t xml:space="preserve"> </t>
    </r>
    <r>
      <rPr>
        <sz val="14"/>
        <color indexed="10"/>
        <rFont val="Lucida Casual"/>
        <family val="4"/>
      </rPr>
      <t>O</t>
    </r>
    <r>
      <rPr>
        <sz val="10"/>
        <color indexed="12"/>
        <rFont val="Lucida Casual"/>
        <family val="4"/>
      </rPr>
      <t>BJETIVO</t>
    </r>
  </si>
  <si>
    <r>
      <t>A</t>
    </r>
    <r>
      <rPr>
        <sz val="10"/>
        <color indexed="12"/>
        <rFont val="Lucida Casual"/>
        <family val="4"/>
      </rPr>
      <t>NTECEDENTES</t>
    </r>
  </si>
  <si>
    <r>
      <t>P</t>
    </r>
    <r>
      <rPr>
        <sz val="12"/>
        <color indexed="12"/>
        <rFont val="Lucida Casual"/>
        <family val="4"/>
      </rPr>
      <t xml:space="preserve">REPARACIÓN DEL </t>
    </r>
    <r>
      <rPr>
        <sz val="16"/>
        <color indexed="10"/>
        <rFont val="Lucida Casual"/>
        <family val="4"/>
      </rPr>
      <t>P</t>
    </r>
    <r>
      <rPr>
        <sz val="12"/>
        <color indexed="12"/>
        <rFont val="Lucida Casual"/>
        <family val="4"/>
      </rPr>
      <t>ROYECTO</t>
    </r>
  </si>
  <si>
    <r>
      <t>O</t>
    </r>
    <r>
      <rPr>
        <sz val="10"/>
        <color indexed="48"/>
        <rFont val="Lucida Casual"/>
        <family val="4"/>
      </rPr>
      <t xml:space="preserve">BJETIVOS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</si>
  <si>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D</t>
    </r>
    <r>
      <rPr>
        <sz val="10"/>
        <color indexed="48"/>
        <rFont val="Lucida Casual"/>
        <family val="4"/>
      </rPr>
      <t>ESCRIPCION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</si>
  <si>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T</t>
    </r>
    <r>
      <rPr>
        <sz val="10"/>
        <color indexed="48"/>
        <rFont val="Lucida Casual"/>
        <family val="4"/>
      </rPr>
      <t>ÉCNICOS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</si>
  <si>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O</t>
    </r>
    <r>
      <rPr>
        <sz val="10"/>
        <color indexed="48"/>
        <rFont val="Lucida Casual"/>
        <family val="4"/>
      </rPr>
      <t>PERATIVOS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</si>
  <si>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MBIENTALES</t>
    </r>
  </si>
  <si>
    <r>
      <t>E</t>
    </r>
    <r>
      <rPr>
        <sz val="12"/>
        <color indexed="48"/>
        <rFont val="Lucida Casual"/>
        <family val="4"/>
      </rPr>
      <t xml:space="preserve">VALUACIÓN </t>
    </r>
    <r>
      <rPr>
        <sz val="16"/>
        <color indexed="10"/>
        <rFont val="Lucida Casual"/>
        <family val="4"/>
      </rPr>
      <t>P</t>
    </r>
    <r>
      <rPr>
        <sz val="12"/>
        <color indexed="48"/>
        <rFont val="Lucida Casual"/>
        <family val="4"/>
      </rPr>
      <t>RIVADA</t>
    </r>
  </si>
  <si>
    <r>
      <t>C</t>
    </r>
    <r>
      <rPr>
        <sz val="10"/>
        <color indexed="48"/>
        <rFont val="Lucida Casual"/>
        <family val="4"/>
      </rPr>
      <t xml:space="preserve">OSTOS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</si>
  <si>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A</t>
    </r>
    <r>
      <rPr>
        <sz val="12"/>
        <color indexed="48"/>
        <rFont val="Lucida Casual"/>
        <family val="4"/>
      </rPr>
      <t xml:space="preserve">NALISIS DE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ENSIBILIDAD</t>
    </r>
  </si>
  <si>
    <t>Variables</t>
  </si>
  <si>
    <r>
      <t>E</t>
    </r>
    <r>
      <rPr>
        <sz val="10"/>
        <color indexed="48"/>
        <rFont val="Lucida Casual"/>
        <family val="4"/>
      </rPr>
      <t>SCENARIO 1</t>
    </r>
  </si>
  <si>
    <r>
      <t xml:space="preserve"> N</t>
    </r>
    <r>
      <rPr>
        <sz val="10"/>
        <color indexed="12"/>
        <rFont val="Lucida Casual"/>
        <family val="4"/>
      </rPr>
      <t>OMBRE DEL PROYECTO</t>
    </r>
  </si>
  <si>
    <r>
      <t>A</t>
    </r>
    <r>
      <rPr>
        <sz val="9"/>
        <color indexed="12"/>
        <rFont val="Lucida Casual"/>
        <family val="4"/>
      </rPr>
      <t>ÑO</t>
    </r>
    <r>
      <rPr>
        <sz val="10"/>
        <color indexed="12"/>
        <rFont val="Lucida Casual"/>
        <family val="4"/>
      </rPr>
      <t xml:space="preserve"> </t>
    </r>
    <r>
      <rPr>
        <sz val="10"/>
        <color indexed="10"/>
        <rFont val="Lucida Casual"/>
        <family val="4"/>
      </rPr>
      <t>B</t>
    </r>
    <r>
      <rPr>
        <sz val="9"/>
        <color indexed="12"/>
        <rFont val="Lucida Casual"/>
        <family val="4"/>
      </rPr>
      <t>ASE</t>
    </r>
  </si>
  <si>
    <t>CAES</t>
  </si>
  <si>
    <r>
      <t>C</t>
    </r>
    <r>
      <rPr>
        <sz val="12"/>
        <color indexed="48"/>
        <rFont val="Lucida Casual"/>
        <family val="4"/>
      </rPr>
      <t>ONCLUSIONES Y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R</t>
    </r>
    <r>
      <rPr>
        <sz val="12"/>
        <color indexed="48"/>
        <rFont val="Lucida Casual"/>
        <family val="4"/>
      </rPr>
      <t>ECOMENDACIONES</t>
    </r>
  </si>
  <si>
    <r>
      <t>R</t>
    </r>
    <r>
      <rPr>
        <sz val="10"/>
        <color indexed="48"/>
        <rFont val="Lucida Casual"/>
        <family val="4"/>
      </rPr>
      <t>ECOMENDACIÓN</t>
    </r>
  </si>
  <si>
    <r>
      <t>O</t>
    </r>
    <r>
      <rPr>
        <sz val="10"/>
        <color indexed="48"/>
        <rFont val="Lucida Casual"/>
        <family val="4"/>
      </rPr>
      <t>BSERVACIONES</t>
    </r>
  </si>
  <si>
    <r>
      <t>F</t>
    </r>
    <r>
      <rPr>
        <sz val="10"/>
        <color indexed="48"/>
        <rFont val="Lucida Casual"/>
        <family val="4"/>
      </rPr>
      <t>ECHA</t>
    </r>
  </si>
  <si>
    <r>
      <t xml:space="preserve">        F</t>
    </r>
    <r>
      <rPr>
        <sz val="10"/>
        <color indexed="48"/>
        <rFont val="Lucida Casual"/>
        <family val="4"/>
      </rPr>
      <t>IRMA</t>
    </r>
  </si>
  <si>
    <r>
      <t>R</t>
    </r>
    <r>
      <rPr>
        <sz val="10"/>
        <color indexed="48"/>
        <rFont val="Lucida Casual"/>
        <family val="4"/>
      </rPr>
      <t>ESPONSABLE</t>
    </r>
  </si>
  <si>
    <r>
      <t>C</t>
    </r>
    <r>
      <rPr>
        <sz val="10"/>
        <color indexed="48"/>
        <rFont val="Lucida Casual"/>
        <family val="4"/>
      </rPr>
      <t>ARGO</t>
    </r>
  </si>
  <si>
    <t>CAEP</t>
  </si>
  <si>
    <r>
      <t>P</t>
    </r>
    <r>
      <rPr>
        <sz val="10"/>
        <color indexed="48"/>
        <rFont val="Lucida Casual"/>
        <family val="4"/>
      </rPr>
      <t xml:space="preserve">ARÁMETROS PARA  LA </t>
    </r>
    <r>
      <rPr>
        <sz val="14"/>
        <color indexed="10"/>
        <rFont val="Lucida Casual"/>
        <family val="4"/>
      </rPr>
      <t>E</t>
    </r>
    <r>
      <rPr>
        <sz val="10"/>
        <color indexed="48"/>
        <rFont val="Lucida Casual"/>
        <family val="4"/>
      </rPr>
      <t>VALUACIÓN</t>
    </r>
  </si>
  <si>
    <t>RPC MANO DE OBRA CALIFICADA</t>
  </si>
  <si>
    <t>RPC MANO DE OBRA SEMICALIFICADA</t>
  </si>
  <si>
    <t>RPC MANO DE OBRA NO CALIFICADA URBANA</t>
  </si>
  <si>
    <t>RPC MANO DE OBRA NO CALIFICADA RURAL</t>
  </si>
  <si>
    <t>Mano de Obra Calificada</t>
  </si>
  <si>
    <t>Materiales Locales</t>
  </si>
  <si>
    <t>Mano de Obra Semicalificada</t>
  </si>
  <si>
    <t>Mano de Obra No Calificada Urbana</t>
  </si>
  <si>
    <t>Mano de Obra No calificada Rural</t>
  </si>
  <si>
    <t>VACS</t>
  </si>
  <si>
    <t>VANP</t>
  </si>
  <si>
    <t>VACP</t>
  </si>
  <si>
    <t>VANS</t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</si>
  <si>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8"/>
        <color indexed="10"/>
        <rFont val="Lucida Casual"/>
        <family val="4"/>
      </rPr>
      <t>F</t>
    </r>
    <r>
      <rPr>
        <sz val="12"/>
        <color indexed="48"/>
        <rFont val="Lucida Casual"/>
        <family val="4"/>
      </rPr>
      <t>INANCIEROS</t>
    </r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</si>
  <si>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8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OCIOECONOMICOS</t>
    </r>
  </si>
  <si>
    <t>Bosque</t>
  </si>
  <si>
    <t>Suelo</t>
  </si>
  <si>
    <t>Agua</t>
  </si>
  <si>
    <t>Aire</t>
  </si>
  <si>
    <t>Biodiversidad</t>
  </si>
  <si>
    <t>Ninguno</t>
  </si>
  <si>
    <t>Bajo</t>
  </si>
  <si>
    <t>Medio</t>
  </si>
  <si>
    <t>Alto</t>
  </si>
  <si>
    <t>Transitorio</t>
  </si>
  <si>
    <t>Permanent</t>
  </si>
  <si>
    <t>IMPACTO AMBIENTAL</t>
  </si>
  <si>
    <t>Tipo de Impacto</t>
  </si>
  <si>
    <t>Categoría del Impacto</t>
  </si>
  <si>
    <t>Costo de los Estudios de Impacto</t>
  </si>
  <si>
    <t>Costo del Manejo del Impacto</t>
  </si>
  <si>
    <t>Participación de los COSTOS de EEIA según Categoría y Monto del</t>
  </si>
  <si>
    <t>Proyecto dentro de los Costos del Proyecto</t>
  </si>
  <si>
    <t>Costo del Proyecto</t>
  </si>
  <si>
    <t>Categoría del Proyecto</t>
  </si>
  <si>
    <t>millones de $ Bol.</t>
  </si>
  <si>
    <t>&lt; 30</t>
  </si>
  <si>
    <t>30-60</t>
  </si>
  <si>
    <t>60-120</t>
  </si>
  <si>
    <t>&gt;120</t>
  </si>
  <si>
    <t xml:space="preserve">Participación de los Costos Ambientales por Categoría y Monto en </t>
  </si>
  <si>
    <t>el Costo Total del Proyecto</t>
  </si>
  <si>
    <r>
      <t>I</t>
    </r>
    <r>
      <rPr>
        <sz val="12"/>
        <color indexed="12"/>
        <rFont val="Lucida Casual"/>
        <family val="4"/>
      </rPr>
      <t xml:space="preserve">NVERSIÓN </t>
    </r>
    <r>
      <rPr>
        <sz val="14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 xml:space="preserve">STIMADA Y </t>
    </r>
    <r>
      <rPr>
        <sz val="14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INANCIAMIENTO</t>
    </r>
  </si>
  <si>
    <t>Detalle</t>
  </si>
  <si>
    <t>Donación</t>
  </si>
  <si>
    <t>Terreno</t>
  </si>
  <si>
    <t>Edificaciones</t>
  </si>
  <si>
    <t>Equipamiento</t>
  </si>
  <si>
    <t>Suministros</t>
  </si>
  <si>
    <t>Supervisión</t>
  </si>
  <si>
    <t>Gastos Generales e Imprevistos</t>
  </si>
  <si>
    <t>Bienes Transables</t>
  </si>
  <si>
    <r>
      <t>T</t>
    </r>
    <r>
      <rPr>
        <sz val="10"/>
        <color indexed="12"/>
        <rFont val="Lucida Casual"/>
        <family val="4"/>
      </rPr>
      <t xml:space="preserve">IPO DE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</si>
  <si>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Recolección</t>
  </si>
  <si>
    <r>
      <t>L</t>
    </r>
    <r>
      <rPr>
        <sz val="10"/>
        <color indexed="12"/>
        <rFont val="Lucida Casual"/>
        <family val="4"/>
      </rPr>
      <t>OCALIZACIÓN</t>
    </r>
  </si>
  <si>
    <t>Municipio</t>
  </si>
  <si>
    <t>Tasa de Crecimiento Intercensal</t>
  </si>
  <si>
    <t>Temperatura Promedio</t>
  </si>
  <si>
    <t>mm.</t>
  </si>
  <si>
    <r>
      <t>C</t>
    </r>
    <r>
      <rPr>
        <sz val="10"/>
        <color indexed="12"/>
        <rFont val="Lucida Casual"/>
        <family val="4"/>
      </rPr>
      <t>LIMATOLOGÍA</t>
    </r>
  </si>
  <si>
    <t>m.s.n.m</t>
  </si>
  <si>
    <t>Residenciales</t>
  </si>
  <si>
    <t>Comerciales</t>
  </si>
  <si>
    <t>Industriales</t>
  </si>
  <si>
    <t>Residuos Peligrosos</t>
  </si>
  <si>
    <r>
      <t>S</t>
    </r>
    <r>
      <rPr>
        <sz val="10"/>
        <color indexed="12"/>
        <rFont val="Lucida Casual"/>
        <family val="4"/>
      </rPr>
      <t xml:space="preserve">ERVICIOS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ÚBLICOS EN EL </t>
    </r>
    <r>
      <rPr>
        <sz val="14"/>
        <color indexed="10"/>
        <rFont val="Lucida Casual"/>
        <family val="4"/>
      </rPr>
      <t>M</t>
    </r>
    <r>
      <rPr>
        <sz val="10"/>
        <color indexed="12"/>
        <rFont val="Lucida Casual"/>
        <family val="4"/>
      </rPr>
      <t>UNICIPIO</t>
    </r>
  </si>
  <si>
    <t>Cobertura Agua Potable</t>
  </si>
  <si>
    <t>Cobertura Alcantarillado</t>
  </si>
  <si>
    <t>Cobertura Energía Eléctrica</t>
  </si>
  <si>
    <t>Cobertura Teléfono</t>
  </si>
  <si>
    <r>
      <t>C</t>
    </r>
    <r>
      <rPr>
        <sz val="10"/>
        <color indexed="48"/>
        <rFont val="Lucida Casual"/>
        <family val="4"/>
      </rPr>
      <t xml:space="preserve">OMPOSICIÓN DE LOS </t>
    </r>
    <r>
      <rPr>
        <sz val="14"/>
        <color indexed="10"/>
        <rFont val="Lucida Casual"/>
        <family val="4"/>
      </rPr>
      <t>R</t>
    </r>
    <r>
      <rPr>
        <sz val="10"/>
        <color indexed="48"/>
        <rFont val="Lucida Casual"/>
        <family val="4"/>
      </rPr>
      <t xml:space="preserve">ESIDUOS </t>
    </r>
    <r>
      <rPr>
        <sz val="14"/>
        <color indexed="10"/>
        <rFont val="Lucida Casual"/>
        <family val="4"/>
      </rPr>
      <t>S</t>
    </r>
    <r>
      <rPr>
        <sz val="10"/>
        <color indexed="48"/>
        <rFont val="Lucida Casual"/>
        <family val="4"/>
      </rPr>
      <t>ÓLIDOS</t>
    </r>
  </si>
  <si>
    <t>TASA DE DESCUENTO PRIVADA</t>
  </si>
  <si>
    <t>BARRIDO</t>
  </si>
  <si>
    <t>RECOLECCIÓN Y TRANSPORTE</t>
  </si>
  <si>
    <t>DISPOSICIÓN FINAL</t>
  </si>
  <si>
    <t>Unidades Beneficiadas</t>
  </si>
  <si>
    <t>Monto de la Inversión</t>
  </si>
  <si>
    <t>Nuevo Valor %</t>
  </si>
  <si>
    <t>COSTOS DE OPERACIÓN</t>
  </si>
  <si>
    <t>TOTAL COSTOS DE OPERACIÓN</t>
  </si>
  <si>
    <t>COSTOS DE INVERSIÓN</t>
  </si>
  <si>
    <t>TOTAL COSTOS DE INVERSIÓN</t>
  </si>
  <si>
    <t>TOTAL COSTOS</t>
  </si>
  <si>
    <t>Ingresos Viviendas</t>
  </si>
  <si>
    <t>Ingresos Industrias</t>
  </si>
  <si>
    <t>Ingresos Comercios</t>
  </si>
  <si>
    <t>TOTAL INGRESOS</t>
  </si>
  <si>
    <t>Barrido</t>
  </si>
  <si>
    <t>Otros</t>
  </si>
  <si>
    <t>Promedio de Personas por Vivienda</t>
  </si>
  <si>
    <t>Viviendas</t>
  </si>
  <si>
    <t>Industrias</t>
  </si>
  <si>
    <t>Comercios</t>
  </si>
  <si>
    <r>
      <t>U</t>
    </r>
    <r>
      <rPr>
        <sz val="10"/>
        <color indexed="12"/>
        <rFont val="Lucida Casual"/>
        <family val="4"/>
      </rPr>
      <t xml:space="preserve">NIDADES </t>
    </r>
    <r>
      <rPr>
        <sz val="14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>ENEFICIADAS</t>
    </r>
  </si>
  <si>
    <r>
      <t>I</t>
    </r>
    <r>
      <rPr>
        <sz val="10"/>
        <color indexed="48"/>
        <rFont val="Lucida Casual"/>
        <family val="4"/>
      </rPr>
      <t xml:space="preserve">NGRESOS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</si>
  <si>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E</t>
    </r>
    <r>
      <rPr>
        <sz val="10"/>
        <color indexed="48"/>
        <rFont val="Lucida Casual"/>
        <family val="4"/>
      </rPr>
      <t xml:space="preserve">STIMACIÓN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 xml:space="preserve">RELIMINAR DEL </t>
    </r>
    <r>
      <rPr>
        <sz val="14"/>
        <color indexed="10"/>
        <rFont val="Lucida Casual"/>
        <family val="4"/>
      </rPr>
      <t>I</t>
    </r>
    <r>
      <rPr>
        <sz val="10"/>
        <color indexed="48"/>
        <rFont val="Lucida Casual"/>
        <family val="4"/>
      </rPr>
      <t xml:space="preserve">MPACTO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MBIENTAL</t>
    </r>
  </si>
  <si>
    <r>
      <t>F</t>
    </r>
    <r>
      <rPr>
        <sz val="10"/>
        <color indexed="12"/>
        <rFont val="Lucida Casual"/>
        <family val="4"/>
      </rPr>
      <t xml:space="preserve">LUJO DE </t>
    </r>
    <r>
      <rPr>
        <sz val="14"/>
        <color indexed="10"/>
        <rFont val="Lucida Casual"/>
        <family val="4"/>
      </rPr>
      <t>F</t>
    </r>
    <r>
      <rPr>
        <sz val="10"/>
        <color indexed="12"/>
        <rFont val="Lucida Casual"/>
        <family val="4"/>
      </rPr>
      <t>ONDOS</t>
    </r>
  </si>
  <si>
    <t>Total Ingresos</t>
  </si>
  <si>
    <t>Total Costos de Operación</t>
  </si>
  <si>
    <t>Depreciación (-)</t>
  </si>
  <si>
    <t>Costos Financieros (Intereses)</t>
  </si>
  <si>
    <t>Impuestos</t>
  </si>
  <si>
    <t>Total Costos de Inversión</t>
  </si>
  <si>
    <t>Depreciación (+)</t>
  </si>
  <si>
    <t>Costos de Impacto Ambiental</t>
  </si>
  <si>
    <t xml:space="preserve">Total Costos </t>
  </si>
  <si>
    <t>Valor de Salvamento</t>
  </si>
  <si>
    <t>Flujo de Fondos Neto</t>
  </si>
  <si>
    <t>Población Total</t>
  </si>
  <si>
    <t>Total Población Beneficiada</t>
  </si>
  <si>
    <t>ESTRATO O CATEGORÍA</t>
  </si>
  <si>
    <t>% de la Población Total</t>
  </si>
  <si>
    <t>Disposición Final</t>
  </si>
  <si>
    <t>% Cubierto por el Proyecto</t>
  </si>
  <si>
    <t>RELACION DEL PROYECTO</t>
  </si>
  <si>
    <t>Plan Local</t>
  </si>
  <si>
    <t>º C</t>
  </si>
  <si>
    <r>
      <t>R</t>
    </r>
    <r>
      <rPr>
        <sz val="10"/>
        <color indexed="12"/>
        <rFont val="Lucida Casual"/>
        <family val="4"/>
      </rPr>
      <t xml:space="preserve">ELACIÓN DEL </t>
    </r>
    <r>
      <rPr>
        <sz val="12"/>
        <color indexed="10"/>
        <rFont val="Lucida Casual"/>
        <family val="4"/>
      </rPr>
      <t>O</t>
    </r>
    <r>
      <rPr>
        <sz val="10"/>
        <color indexed="12"/>
        <rFont val="Lucida Casual"/>
        <family val="4"/>
      </rPr>
      <t xml:space="preserve">BJETIVO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ROYECTO Y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LANES DE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 xml:space="preserve">ANEAMIENTO </t>
    </r>
    <r>
      <rPr>
        <sz val="12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>ÁSICO</t>
    </r>
  </si>
  <si>
    <t>COMPONENTES DEL PLAN</t>
  </si>
  <si>
    <t>Planes o Programas Departamentales</t>
  </si>
  <si>
    <t>Plan Sectorial (Nacional)</t>
  </si>
  <si>
    <t>Unidad Monetaria</t>
  </si>
  <si>
    <t>Crédito Externo</t>
  </si>
  <si>
    <t>T.G.N.</t>
  </si>
  <si>
    <t>Recursos Propios</t>
  </si>
  <si>
    <t>Recursos de Contraval.</t>
  </si>
  <si>
    <t>Total Finaciam. Externo</t>
  </si>
  <si>
    <t>Total General</t>
  </si>
  <si>
    <t>TASA SOCIAL DE DESCUENTO</t>
  </si>
  <si>
    <r>
      <t>C</t>
    </r>
    <r>
      <rPr>
        <sz val="10"/>
        <color indexed="12"/>
        <rFont val="Lucida Casual"/>
        <family val="4"/>
      </rPr>
      <t xml:space="preserve">OINCIDENCIA DE LOS </t>
    </r>
    <r>
      <rPr>
        <sz val="14"/>
        <color indexed="10"/>
        <rFont val="Lucida Casual"/>
        <family val="4"/>
      </rPr>
      <t>O</t>
    </r>
    <r>
      <rPr>
        <sz val="10"/>
        <color indexed="12"/>
        <rFont val="Lucida Casual"/>
        <family val="4"/>
      </rPr>
      <t xml:space="preserve">BJETIVOS DEL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ROYECTO CON LA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OLITICA DEL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LAN</t>
    </r>
  </si>
  <si>
    <t>Entidad Ejecutora</t>
  </si>
  <si>
    <t>Entidad Operadora</t>
  </si>
  <si>
    <t>Tarifa Mensual</t>
  </si>
  <si>
    <r>
      <t>E</t>
    </r>
    <r>
      <rPr>
        <sz val="12"/>
        <color indexed="48"/>
        <rFont val="Lucida Casual"/>
        <family val="4"/>
      </rPr>
      <t>VALUACIÓN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OCIOECONÓMICA</t>
    </r>
  </si>
  <si>
    <t>Total Financiam Interno</t>
  </si>
  <si>
    <t>LLENE ESTA SECCIÖN ANTES DE COMENZAR A INTRODUCIR INFORMACIÓN EN LA HOJA Y PULSE EL BOTÓN</t>
  </si>
  <si>
    <t>Amortización (+)</t>
  </si>
  <si>
    <t>Altura sobre el Nivel del Mar</t>
  </si>
  <si>
    <t>Volúmen de Lluvia Anual</t>
  </si>
  <si>
    <t>Longitud de la Red Vial Urbana</t>
  </si>
  <si>
    <t>Barrido Adicional con Proyecto en Kilómetros</t>
  </si>
  <si>
    <r>
      <t>C</t>
    </r>
    <r>
      <rPr>
        <sz val="10"/>
        <color indexed="12"/>
        <rFont val="Lucida Casual"/>
        <family val="4"/>
      </rPr>
      <t>ARACTERÍSTICAS</t>
    </r>
  </si>
  <si>
    <r>
      <t>R</t>
    </r>
    <r>
      <rPr>
        <sz val="10"/>
        <color indexed="12"/>
        <rFont val="Lucida Casual"/>
        <family val="4"/>
      </rPr>
      <t>EGIÓN</t>
    </r>
  </si>
  <si>
    <r>
      <t>A</t>
    </r>
    <r>
      <rPr>
        <sz val="10"/>
        <color indexed="12"/>
        <rFont val="Lucida Casual"/>
        <family val="4"/>
      </rPr>
      <t>REA</t>
    </r>
  </si>
  <si>
    <r>
      <t>T</t>
    </r>
    <r>
      <rPr>
        <sz val="10"/>
        <color indexed="12"/>
        <rFont val="Lucida Casual"/>
        <family val="4"/>
      </rPr>
      <t xml:space="preserve">IPO DE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>NVERSION</t>
    </r>
  </si>
  <si>
    <r>
      <t>I</t>
    </r>
    <r>
      <rPr>
        <sz val="12"/>
        <color indexed="48"/>
        <rFont val="Lucida Casual"/>
        <family val="4"/>
      </rPr>
      <t xml:space="preserve">NDICADORES DE </t>
    </r>
    <r>
      <rPr>
        <sz val="18"/>
        <color indexed="10"/>
        <rFont val="Lucida Casual"/>
        <family val="4"/>
      </rPr>
      <t>C</t>
    </r>
    <r>
      <rPr>
        <sz val="12"/>
        <color indexed="48"/>
        <rFont val="Lucida Casual"/>
        <family val="4"/>
      </rPr>
      <t xml:space="preserve">OSTO - </t>
    </r>
    <r>
      <rPr>
        <sz val="18"/>
        <color indexed="10"/>
        <rFont val="Lucida Casual"/>
        <family val="0"/>
      </rPr>
      <t>E</t>
    </r>
    <r>
      <rPr>
        <sz val="12"/>
        <color indexed="48"/>
        <rFont val="Lucida Casual"/>
        <family val="4"/>
      </rPr>
      <t>FICIENCIA</t>
    </r>
  </si>
  <si>
    <t>TIRP</t>
  </si>
  <si>
    <t>RBC Privado</t>
  </si>
  <si>
    <t>TIRS</t>
  </si>
  <si>
    <t>RBC Social</t>
  </si>
  <si>
    <t>VAIP</t>
  </si>
  <si>
    <t>B / C</t>
  </si>
  <si>
    <t>VAIS</t>
  </si>
  <si>
    <t>CAES / Unidades Beneficiadas</t>
  </si>
  <si>
    <t>CAES / Barrido</t>
  </si>
  <si>
    <t>VACP / Unidades Beneficiadas</t>
  </si>
  <si>
    <t>ALTIPLANO</t>
  </si>
  <si>
    <t>VALLES</t>
  </si>
  <si>
    <t>LLANOS</t>
  </si>
  <si>
    <t>TIPO</t>
  </si>
  <si>
    <t>Urbano</t>
  </si>
  <si>
    <t>Rural</t>
  </si>
  <si>
    <t>Construcción</t>
  </si>
  <si>
    <t>Ampliación</t>
  </si>
  <si>
    <t>Mejoramiento</t>
  </si>
  <si>
    <t>Costos de Operación</t>
  </si>
  <si>
    <t>Dólares</t>
  </si>
  <si>
    <t>Max</t>
  </si>
  <si>
    <t>Min</t>
  </si>
  <si>
    <t>Impuesto Específico Hidrocarb.</t>
  </si>
  <si>
    <t>km</t>
  </si>
  <si>
    <t>%</t>
  </si>
  <si>
    <t>Con Pavimento</t>
  </si>
  <si>
    <t>Empedrados</t>
  </si>
  <si>
    <t>Adoquinados</t>
  </si>
  <si>
    <r>
      <t>D</t>
    </r>
    <r>
      <rPr>
        <sz val="10"/>
        <color indexed="12"/>
        <rFont val="Lucida Casual"/>
        <family val="4"/>
      </rPr>
      <t xml:space="preserve">ESCRIPCIÓN DE LA </t>
    </r>
    <r>
      <rPr>
        <sz val="14"/>
        <color indexed="10"/>
        <rFont val="Lucida Casual"/>
        <family val="0"/>
      </rPr>
      <t>R</t>
    </r>
    <r>
      <rPr>
        <sz val="10"/>
        <color indexed="12"/>
        <rFont val="Lucida Casual"/>
        <family val="4"/>
      </rPr>
      <t xml:space="preserve">ED </t>
    </r>
    <r>
      <rPr>
        <sz val="14"/>
        <color indexed="10"/>
        <rFont val="Lucida Casual"/>
        <family val="0"/>
      </rPr>
      <t>V</t>
    </r>
    <r>
      <rPr>
        <sz val="10"/>
        <color indexed="12"/>
        <rFont val="Lucida Casual"/>
        <family val="4"/>
      </rPr>
      <t>IAL</t>
    </r>
  </si>
  <si>
    <t>kms de Pavimento que se barren Actualmente</t>
  </si>
  <si>
    <r>
      <t>Préstamo(-)</t>
    </r>
    <r>
      <rPr>
        <sz val="8"/>
        <color indexed="10"/>
        <rFont val="Arial"/>
        <family val="2"/>
      </rPr>
      <t>Escribir el Valor con signo Negativo</t>
    </r>
  </si>
  <si>
    <t>CAES / Beneficiarios</t>
  </si>
  <si>
    <t>VACP / Beneficiarios</t>
  </si>
  <si>
    <t>% de Cambio</t>
  </si>
  <si>
    <t>Tipo de Cambio (Bs. por Dólar)</t>
  </si>
  <si>
    <t>Financiamiento Interno -</t>
  </si>
  <si>
    <r>
      <t>N</t>
    </r>
    <r>
      <rPr>
        <sz val="9"/>
        <color indexed="12"/>
        <rFont val="Lucida Casual"/>
        <family val="4"/>
      </rPr>
      <t xml:space="preserve">ÚMERO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 xml:space="preserve">ÑOS QUE DURA EL </t>
    </r>
    <r>
      <rPr>
        <sz val="10"/>
        <color indexed="10"/>
        <rFont val="Lucida Casual"/>
        <family val="4"/>
      </rPr>
      <t>P</t>
    </r>
    <r>
      <rPr>
        <sz val="9"/>
        <color indexed="12"/>
        <rFont val="Lucida Casual"/>
        <family val="4"/>
      </rPr>
      <t>ROYECTO</t>
    </r>
  </si>
  <si>
    <r>
      <t>N</t>
    </r>
    <r>
      <rPr>
        <sz val="9"/>
        <color indexed="12"/>
        <rFont val="Lucida Casual"/>
        <family val="4"/>
      </rPr>
      <t xml:space="preserve">ÚMERO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>ÑOS QUE DURA LA</t>
    </r>
    <r>
      <rPr>
        <sz val="11"/>
        <color indexed="10"/>
        <rFont val="Lucida Casual"/>
        <family val="4"/>
      </rPr>
      <t xml:space="preserve"> I</t>
    </r>
    <r>
      <rPr>
        <sz val="9"/>
        <color indexed="12"/>
        <rFont val="Lucida Casual"/>
        <family val="4"/>
      </rPr>
      <t>NVERSIÓN</t>
    </r>
  </si>
  <si>
    <r>
      <t>P</t>
    </r>
    <r>
      <rPr>
        <sz val="10"/>
        <color indexed="48"/>
        <rFont val="Lucida Casual"/>
        <family val="4"/>
      </rPr>
      <t xml:space="preserve">ARÁMETROS PARA LA </t>
    </r>
    <r>
      <rPr>
        <sz val="14"/>
        <color indexed="10"/>
        <rFont val="Lucida Casual"/>
        <family val="4"/>
      </rPr>
      <t>E</t>
    </r>
    <r>
      <rPr>
        <sz val="10"/>
        <color indexed="48"/>
        <rFont val="Lucida Casual"/>
        <family val="4"/>
      </rPr>
      <t>VALUACIÓN</t>
    </r>
  </si>
  <si>
    <t>Financiamiento Externo</t>
  </si>
  <si>
    <t>CAES / Km Barrido</t>
  </si>
  <si>
    <r>
      <t>A</t>
    </r>
    <r>
      <rPr>
        <sz val="12"/>
        <color indexed="48"/>
        <rFont val="Lucida Casual"/>
        <family val="4"/>
      </rPr>
      <t>LTERNATIVA DE SOLUCIÓN - INGENIERÍA DEL PROYECTO</t>
    </r>
  </si>
  <si>
    <r>
      <t>O</t>
    </r>
    <r>
      <rPr>
        <sz val="11"/>
        <color indexed="12"/>
        <rFont val="Lucida Casual"/>
        <family val="4"/>
      </rPr>
      <t>TROS</t>
    </r>
    <r>
      <rPr>
        <sz val="11"/>
        <color indexed="10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I</t>
    </r>
    <r>
      <rPr>
        <sz val="11"/>
        <color indexed="12"/>
        <rFont val="Lucida Casual"/>
        <family val="4"/>
      </rPr>
      <t>NDICADORES</t>
    </r>
    <r>
      <rPr>
        <sz val="11"/>
        <color indexed="48"/>
        <rFont val="Lucida Casual"/>
        <family val="4"/>
      </rPr>
      <t xml:space="preserve"> </t>
    </r>
    <r>
      <rPr>
        <sz val="16"/>
        <color indexed="10"/>
        <rFont val="Lucida Casual"/>
        <family val="0"/>
      </rPr>
      <t>E</t>
    </r>
    <r>
      <rPr>
        <sz val="11"/>
        <color indexed="12"/>
        <rFont val="Lucida Casual"/>
        <family val="4"/>
      </rPr>
      <t xml:space="preserve">STANDAR </t>
    </r>
    <r>
      <rPr>
        <sz val="12"/>
        <color indexed="12"/>
        <rFont val="Lucida Casual"/>
        <family val="4"/>
      </rPr>
      <t>P</t>
    </r>
    <r>
      <rPr>
        <sz val="11"/>
        <color indexed="12"/>
        <rFont val="Lucida Casual"/>
        <family val="4"/>
      </rPr>
      <t xml:space="preserve">ARA </t>
    </r>
    <r>
      <rPr>
        <sz val="16"/>
        <color indexed="10"/>
        <rFont val="Lucida Casual"/>
        <family val="0"/>
      </rPr>
      <t>P</t>
    </r>
    <r>
      <rPr>
        <sz val="11"/>
        <color indexed="12"/>
        <rFont val="Lucida Casual"/>
        <family val="4"/>
      </rPr>
      <t xml:space="preserve">ROYECTOS </t>
    </r>
    <r>
      <rPr>
        <sz val="16"/>
        <color indexed="10"/>
        <rFont val="Lucida Casual"/>
        <family val="0"/>
      </rPr>
      <t>S</t>
    </r>
    <r>
      <rPr>
        <sz val="11"/>
        <color indexed="12"/>
        <rFont val="Lucida Casual"/>
        <family val="4"/>
      </rPr>
      <t>IMILARES</t>
    </r>
  </si>
</sst>
</file>

<file path=xl/styles.xml><?xml version="1.0" encoding="utf-8"?>
<styleSheet xmlns="http://schemas.openxmlformats.org/spreadsheetml/2006/main">
  <numFmts count="54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\ &quot;Bs&quot;;\-#,##0\ &quot;Bs&quot;"/>
    <numFmt numFmtId="187" formatCode="#,##0\ &quot;Bs&quot;;[Red]\-#,##0\ &quot;Bs&quot;"/>
    <numFmt numFmtId="188" formatCode="#,##0.00\ &quot;Bs&quot;;\-#,##0.00\ &quot;Bs&quot;"/>
    <numFmt numFmtId="189" formatCode="#,##0.00\ &quot;Bs&quot;;[Red]\-#,##0.00\ &quot;Bs&quot;"/>
    <numFmt numFmtId="190" formatCode="_-* #,##0\ &quot;Bs&quot;_-;\-* #,##0\ &quot;Bs&quot;_-;_-* &quot;-&quot;\ &quot;Bs&quot;_-;_-@_-"/>
    <numFmt numFmtId="191" formatCode="_-* #,##0\ _B_s_-;\-* #,##0\ _B_s_-;_-* &quot;-&quot;\ _B_s_-;_-@_-"/>
    <numFmt numFmtId="192" formatCode="_-* #,##0.00\ &quot;Bs&quot;_-;\-* #,##0.00\ &quot;Bs&quot;_-;_-* &quot;-&quot;??\ &quot;Bs&quot;_-;_-@_-"/>
    <numFmt numFmtId="193" formatCode="_-* #,##0.00\ _B_s_-;\-* #,##0.00\ _B_s_-;_-* &quot;-&quot;??\ _B_s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</numFmts>
  <fonts count="60">
    <font>
      <sz val="10"/>
      <name val="Arial"/>
      <family val="0"/>
    </font>
    <font>
      <b/>
      <sz val="16"/>
      <name val="Arial"/>
      <family val="2"/>
    </font>
    <font>
      <sz val="13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Lucida Casual"/>
      <family val="4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14"/>
      <color indexed="12"/>
      <name val="Lucida Casual"/>
      <family val="4"/>
    </font>
    <font>
      <sz val="12"/>
      <color indexed="12"/>
      <name val="Lucida Casual"/>
      <family val="4"/>
    </font>
    <font>
      <sz val="10"/>
      <color indexed="21"/>
      <name val="Lucida Casual"/>
      <family val="4"/>
    </font>
    <font>
      <sz val="14"/>
      <color indexed="10"/>
      <name val="Arial"/>
      <family val="2"/>
    </font>
    <font>
      <sz val="10"/>
      <color indexed="48"/>
      <name val="Lucida Casual"/>
      <family val="4"/>
    </font>
    <font>
      <sz val="10"/>
      <color indexed="12"/>
      <name val="Lucida Casual"/>
      <family val="4"/>
    </font>
    <font>
      <sz val="14"/>
      <color indexed="10"/>
      <name val="Lucida Casual"/>
      <family val="4"/>
    </font>
    <font>
      <sz val="12"/>
      <color indexed="48"/>
      <name val="Lucida Casual"/>
      <family val="4"/>
    </font>
    <font>
      <sz val="10"/>
      <name val="Lucida Casual"/>
      <family val="4"/>
    </font>
    <font>
      <sz val="12"/>
      <color indexed="10"/>
      <name val="Lucida Casual"/>
      <family val="4"/>
    </font>
    <font>
      <sz val="14"/>
      <color indexed="48"/>
      <name val="Lucida Casual"/>
      <family val="4"/>
    </font>
    <font>
      <sz val="18"/>
      <color indexed="10"/>
      <name val="Lucida Casual"/>
      <family val="4"/>
    </font>
    <font>
      <sz val="18"/>
      <color indexed="12"/>
      <name val="Lucida Casual"/>
      <family val="4"/>
    </font>
    <font>
      <sz val="10"/>
      <color indexed="10"/>
      <name val="Lucida Casual"/>
      <family val="4"/>
    </font>
    <font>
      <sz val="9"/>
      <color indexed="10"/>
      <name val="Lucida Casual"/>
      <family val="4"/>
    </font>
    <font>
      <sz val="8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name val="Lucida Casual"/>
      <family val="4"/>
    </font>
    <font>
      <sz val="8"/>
      <color indexed="12"/>
      <name val="Lucida Casual"/>
      <family val="4"/>
    </font>
    <font>
      <sz val="7"/>
      <name val="Lucida Casual"/>
      <family val="4"/>
    </font>
    <font>
      <sz val="7"/>
      <color indexed="12"/>
      <name val="Lucida Casual"/>
      <family val="4"/>
    </font>
    <font>
      <sz val="8"/>
      <color indexed="48"/>
      <name val="Lucida Casual"/>
      <family val="4"/>
    </font>
    <font>
      <sz val="8"/>
      <color indexed="48"/>
      <name val="Arial"/>
      <family val="2"/>
    </font>
    <font>
      <sz val="9"/>
      <color indexed="10"/>
      <name val="Arial"/>
      <family val="2"/>
    </font>
    <font>
      <sz val="18"/>
      <color indexed="10"/>
      <name val="Arial"/>
      <family val="2"/>
    </font>
    <font>
      <sz val="10"/>
      <color indexed="42"/>
      <name val="Arial"/>
      <family val="2"/>
    </font>
    <font>
      <sz val="9"/>
      <name val="Tahoma"/>
      <family val="0"/>
    </font>
    <font>
      <sz val="10"/>
      <color indexed="52"/>
      <name val="Arial"/>
      <family val="2"/>
    </font>
    <font>
      <sz val="16"/>
      <color indexed="48"/>
      <name val="Lucida Casual"/>
      <family val="4"/>
    </font>
    <font>
      <b/>
      <sz val="12"/>
      <color indexed="12"/>
      <name val="Lucida Casual"/>
      <family val="4"/>
    </font>
    <font>
      <sz val="16"/>
      <color indexed="12"/>
      <name val="Lucida Casual"/>
      <family val="4"/>
    </font>
    <font>
      <sz val="11"/>
      <color indexed="12"/>
      <name val="Lucida Casual"/>
      <family val="4"/>
    </font>
    <font>
      <b/>
      <sz val="10"/>
      <color indexed="42"/>
      <name val="Arial"/>
      <family val="2"/>
    </font>
    <font>
      <i/>
      <sz val="8"/>
      <name val="Lucida Casual"/>
      <family val="4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Lucida Casual"/>
      <family val="4"/>
    </font>
    <font>
      <sz val="8"/>
      <color indexed="10"/>
      <name val="Arial"/>
      <family val="2"/>
    </font>
    <font>
      <sz val="11"/>
      <color indexed="48"/>
      <name val="Lucida Casual"/>
      <family val="4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lightGray">
        <fgColor indexed="55"/>
      </patternFill>
    </fill>
    <fill>
      <patternFill patternType="solid">
        <fgColor indexed="42"/>
        <bgColor indexed="64"/>
      </patternFill>
    </fill>
    <fill>
      <patternFill patternType="lightGray">
        <fgColor indexed="11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</cellStyleXfs>
  <cellXfs count="3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/>
    </xf>
    <xf numFmtId="0" fontId="9" fillId="0" borderId="0" xfId="15" applyAlignment="1">
      <alignment/>
    </xf>
    <xf numFmtId="0" fontId="13" fillId="0" borderId="0" xfId="25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17">
      <alignment/>
      <protection/>
    </xf>
    <xf numFmtId="0" fontId="14" fillId="0" borderId="0" xfId="18">
      <alignment/>
      <protection/>
    </xf>
    <xf numFmtId="0" fontId="2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" borderId="2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3" fillId="4" borderId="3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7" xfId="0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 applyProtection="1">
      <alignment/>
      <protection locked="0"/>
    </xf>
    <xf numFmtId="0" fontId="28" fillId="6" borderId="0" xfId="0" applyFont="1" applyFill="1" applyBorder="1" applyAlignment="1">
      <alignment/>
    </xf>
    <xf numFmtId="0" fontId="28" fillId="6" borderId="9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 applyProtection="1">
      <alignment/>
      <protection locked="0"/>
    </xf>
    <xf numFmtId="0" fontId="28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7" borderId="1" xfId="0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3" borderId="12" xfId="0" applyFont="1" applyFill="1" applyBorder="1" applyAlignment="1" applyProtection="1">
      <alignment horizontal="left"/>
      <protection/>
    </xf>
    <xf numFmtId="0" fontId="5" fillId="3" borderId="13" xfId="0" applyFont="1" applyFill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3" borderId="16" xfId="0" applyFont="1" applyFill="1" applyBorder="1" applyAlignment="1" applyProtection="1">
      <alignment/>
      <protection hidden="1" locked="0"/>
    </xf>
    <xf numFmtId="0" fontId="41" fillId="3" borderId="17" xfId="0" applyFont="1" applyFill="1" applyBorder="1" applyAlignment="1" applyProtection="1">
      <alignment wrapText="1"/>
      <protection hidden="1" locked="0"/>
    </xf>
    <xf numFmtId="0" fontId="41" fillId="3" borderId="18" xfId="0" applyFont="1" applyFill="1" applyBorder="1" applyAlignment="1" applyProtection="1">
      <alignment wrapText="1"/>
      <protection hidden="1" locked="0"/>
    </xf>
    <xf numFmtId="0" fontId="41" fillId="3" borderId="0" xfId="0" applyFont="1" applyFill="1" applyBorder="1" applyAlignment="1" applyProtection="1">
      <alignment/>
      <protection hidden="1" locked="0"/>
    </xf>
    <xf numFmtId="0" fontId="41" fillId="3" borderId="19" xfId="0" applyFont="1" applyFill="1" applyBorder="1" applyAlignment="1" applyProtection="1">
      <alignment wrapText="1"/>
      <protection hidden="1" locked="0"/>
    </xf>
    <xf numFmtId="0" fontId="41" fillId="3" borderId="20" xfId="0" applyFont="1" applyFill="1" applyBorder="1" applyAlignment="1" applyProtection="1">
      <alignment wrapText="1"/>
      <protection hidden="1" locked="0"/>
    </xf>
    <xf numFmtId="0" fontId="41" fillId="3" borderId="19" xfId="0" applyFont="1" applyFill="1" applyBorder="1" applyAlignment="1" applyProtection="1">
      <alignment/>
      <protection hidden="1" locked="0"/>
    </xf>
    <xf numFmtId="0" fontId="41" fillId="3" borderId="20" xfId="0" applyFont="1" applyFill="1" applyBorder="1" applyAlignment="1" applyProtection="1">
      <alignment/>
      <protection hidden="1" locked="0"/>
    </xf>
    <xf numFmtId="0" fontId="41" fillId="3" borderId="21" xfId="0" applyFont="1" applyFill="1" applyBorder="1" applyAlignment="1" applyProtection="1">
      <alignment/>
      <protection hidden="1" locked="0"/>
    </xf>
    <xf numFmtId="0" fontId="41" fillId="3" borderId="22" xfId="0" applyFont="1" applyFill="1" applyBorder="1" applyAlignment="1" applyProtection="1">
      <alignment/>
      <protection hidden="1" locked="0"/>
    </xf>
    <xf numFmtId="0" fontId="41" fillId="3" borderId="23" xfId="0" applyFont="1" applyFill="1" applyBorder="1" applyAlignment="1" applyProtection="1">
      <alignment/>
      <protection hidden="1" locked="0"/>
    </xf>
    <xf numFmtId="0" fontId="0" fillId="3" borderId="24" xfId="0" applyFill="1" applyBorder="1" applyAlignment="1" applyProtection="1">
      <alignment horizontal="center" vertical="center"/>
      <protection/>
    </xf>
    <xf numFmtId="0" fontId="0" fillId="3" borderId="25" xfId="0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27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3" borderId="24" xfId="0" applyFill="1" applyBorder="1" applyAlignment="1" applyProtection="1">
      <alignment horizontal="center"/>
      <protection/>
    </xf>
    <xf numFmtId="0" fontId="0" fillId="3" borderId="29" xfId="0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0" fontId="0" fillId="3" borderId="31" xfId="0" applyFill="1" applyBorder="1" applyAlignment="1">
      <alignment vertical="center" wrapText="1"/>
    </xf>
    <xf numFmtId="0" fontId="5" fillId="3" borderId="32" xfId="0" applyFont="1" applyFill="1" applyBorder="1" applyAlignment="1">
      <alignment horizontal="right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0" fillId="0" borderId="35" xfId="0" applyBorder="1" applyAlignment="1" applyProtection="1">
      <alignment/>
      <protection locked="0"/>
    </xf>
    <xf numFmtId="0" fontId="48" fillId="3" borderId="13" xfId="0" applyFont="1" applyFill="1" applyBorder="1" applyAlignment="1" applyProtection="1">
      <alignment horizontal="left"/>
      <protection hidden="1"/>
    </xf>
    <xf numFmtId="10" fontId="0" fillId="7" borderId="1" xfId="0" applyNumberFormat="1" applyFill="1" applyBorder="1" applyAlignment="1" applyProtection="1">
      <alignment/>
      <protection/>
    </xf>
    <xf numFmtId="10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3" borderId="38" xfId="0" applyFill="1" applyBorder="1" applyAlignment="1" applyProtection="1">
      <alignment horizontal="left"/>
      <protection/>
    </xf>
    <xf numFmtId="0" fontId="5" fillId="3" borderId="38" xfId="0" applyFont="1" applyFill="1" applyBorder="1" applyAlignment="1" applyProtection="1">
      <alignment horizontal="left" indent="1"/>
      <protection/>
    </xf>
    <xf numFmtId="0" fontId="5" fillId="3" borderId="12" xfId="0" applyFont="1" applyFill="1" applyBorder="1" applyAlignment="1" applyProtection="1">
      <alignment horizontal="left" indent="1"/>
      <protection/>
    </xf>
    <xf numFmtId="0" fontId="50" fillId="3" borderId="39" xfId="0" applyFont="1" applyFill="1" applyBorder="1" applyAlignment="1" applyProtection="1">
      <alignment horizontal="left" vertical="center"/>
      <protection/>
    </xf>
    <xf numFmtId="0" fontId="50" fillId="3" borderId="38" xfId="0" applyFont="1" applyFill="1" applyBorder="1" applyAlignment="1" applyProtection="1">
      <alignment horizontal="left"/>
      <protection/>
    </xf>
    <xf numFmtId="0" fontId="50" fillId="3" borderId="12" xfId="0" applyFont="1" applyFill="1" applyBorder="1" applyAlignment="1" applyProtection="1">
      <alignment horizontal="left"/>
      <protection/>
    </xf>
    <xf numFmtId="0" fontId="51" fillId="0" borderId="0" xfId="0" applyFont="1" applyAlignment="1">
      <alignment/>
    </xf>
    <xf numFmtId="0" fontId="53" fillId="6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Alignment="1">
      <alignment horizontal="left"/>
    </xf>
    <xf numFmtId="1" fontId="0" fillId="0" borderId="1" xfId="0" applyNumberFormat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/>
      <protection hidden="1"/>
    </xf>
    <xf numFmtId="3" fontId="0" fillId="2" borderId="1" xfId="0" applyNumberFormat="1" applyFill="1" applyBorder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3" borderId="38" xfId="0" applyFont="1" applyFill="1" applyBorder="1" applyAlignment="1" applyProtection="1">
      <alignment horizontal="left"/>
      <protection/>
    </xf>
    <xf numFmtId="3" fontId="0" fillId="2" borderId="1" xfId="0" applyNumberFormat="1" applyFill="1" applyBorder="1" applyAlignment="1" applyProtection="1">
      <alignment/>
      <protection/>
    </xf>
    <xf numFmtId="9" fontId="0" fillId="0" borderId="35" xfId="0" applyNumberFormat="1" applyBorder="1" applyAlignment="1" applyProtection="1">
      <alignment horizontal="center" vertical="center"/>
      <protection locked="0"/>
    </xf>
    <xf numFmtId="9" fontId="0" fillId="3" borderId="25" xfId="0" applyNumberForma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38" xfId="0" applyFill="1" applyBorder="1" applyAlignment="1" applyProtection="1">
      <alignment horizontal="center" vertical="center"/>
      <protection/>
    </xf>
    <xf numFmtId="9" fontId="0" fillId="0" borderId="27" xfId="0" applyNumberFormat="1" applyBorder="1" applyAlignment="1" applyProtection="1">
      <alignment/>
      <protection locked="0"/>
    </xf>
    <xf numFmtId="9" fontId="0" fillId="0" borderId="26" xfId="0" applyNumberFormat="1" applyBorder="1" applyAlignment="1" applyProtection="1">
      <alignment/>
      <protection locked="0"/>
    </xf>
    <xf numFmtId="9" fontId="0" fillId="0" borderId="28" xfId="0" applyNumberFormat="1" applyBorder="1" applyAlignment="1" applyProtection="1">
      <alignment/>
      <protection locked="0"/>
    </xf>
    <xf numFmtId="9" fontId="0" fillId="7" borderId="28" xfId="0" applyNumberFormat="1" applyFill="1" applyBorder="1" applyAlignment="1">
      <alignment/>
    </xf>
    <xf numFmtId="9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Border="1" applyAlignment="1" applyProtection="1">
      <alignment/>
      <protection locked="0"/>
    </xf>
    <xf numFmtId="0" fontId="0" fillId="3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 applyProtection="1">
      <alignment horizontal="center" vertical="center"/>
      <protection/>
    </xf>
    <xf numFmtId="0" fontId="5" fillId="3" borderId="4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>
      <alignment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2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3" xfId="0" applyFill="1" applyBorder="1" applyAlignment="1" applyProtection="1">
      <alignment horizontal="center"/>
      <protection locked="0"/>
    </xf>
    <xf numFmtId="208" fontId="0" fillId="0" borderId="28" xfId="0" applyNumberFormat="1" applyBorder="1" applyAlignment="1" applyProtection="1">
      <alignment horizontal="right"/>
      <protection locked="0"/>
    </xf>
    <xf numFmtId="3" fontId="0" fillId="2" borderId="3" xfId="0" applyNumberFormat="1" applyFill="1" applyBorder="1" applyAlignment="1" applyProtection="1">
      <alignment/>
      <protection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/>
      <protection hidden="1"/>
    </xf>
    <xf numFmtId="0" fontId="54" fillId="0" borderId="0" xfId="0" applyFont="1" applyAlignment="1">
      <alignment/>
    </xf>
    <xf numFmtId="0" fontId="0" fillId="3" borderId="18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35" xfId="0" applyFill="1" applyBorder="1" applyAlignment="1">
      <alignment/>
    </xf>
    <xf numFmtId="4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 applyProtection="1">
      <alignment/>
      <protection/>
    </xf>
    <xf numFmtId="0" fontId="11" fillId="0" borderId="0" xfId="0" applyFont="1" applyAlignment="1">
      <alignment horizontal="left"/>
    </xf>
    <xf numFmtId="10" fontId="8" fillId="0" borderId="0" xfId="0" applyNumberFormat="1" applyFont="1" applyAlignment="1" applyProtection="1">
      <alignment/>
      <protection hidden="1"/>
    </xf>
    <xf numFmtId="10" fontId="0" fillId="0" borderId="41" xfId="0" applyNumberFormat="1" applyBorder="1" applyAlignment="1" applyProtection="1">
      <alignment horizontal="right"/>
      <protection locked="0"/>
    </xf>
    <xf numFmtId="0" fontId="20" fillId="0" borderId="0" xfId="0" applyFont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3" borderId="38" xfId="0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9" fillId="3" borderId="37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/>
    </xf>
    <xf numFmtId="0" fontId="29" fillId="8" borderId="35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3" borderId="35" xfId="0" applyFont="1" applyFill="1" applyBorder="1" applyAlignment="1">
      <alignment horizontal="center" vertical="center" wrapText="1"/>
    </xf>
    <xf numFmtId="4" fontId="29" fillId="9" borderId="3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0" fontId="0" fillId="3" borderId="27" xfId="0" applyNumberFormat="1" applyFill="1" applyBorder="1" applyAlignment="1">
      <alignment horizontal="center"/>
    </xf>
    <xf numFmtId="10" fontId="0" fillId="3" borderId="26" xfId="0" applyNumberFormat="1" applyFill="1" applyBorder="1" applyAlignment="1">
      <alignment horizontal="center"/>
    </xf>
    <xf numFmtId="10" fontId="0" fillId="3" borderId="28" xfId="0" applyNumberFormat="1" applyFill="1" applyBorder="1" applyAlignment="1">
      <alignment horizontal="center"/>
    </xf>
    <xf numFmtId="3" fontId="0" fillId="0" borderId="35" xfId="0" applyNumberFormat="1" applyBorder="1" applyAlignment="1" applyProtection="1">
      <alignment horizontal="right"/>
      <protection locked="0"/>
    </xf>
    <xf numFmtId="0" fontId="0" fillId="0" borderId="42" xfId="0" applyBorder="1" applyAlignment="1" applyProtection="1">
      <alignment horizontal="right"/>
      <protection locked="0"/>
    </xf>
    <xf numFmtId="3" fontId="0" fillId="0" borderId="43" xfId="0" applyNumberFormat="1" applyBorder="1" applyAlignment="1" applyProtection="1">
      <alignment horizontal="right"/>
      <protection locked="0"/>
    </xf>
    <xf numFmtId="0" fontId="0" fillId="3" borderId="2" xfId="0" applyFill="1" applyBorder="1" applyAlignment="1">
      <alignment horizontal="center" vertical="center"/>
    </xf>
    <xf numFmtId="0" fontId="48" fillId="3" borderId="12" xfId="0" applyFont="1" applyFill="1" applyBorder="1" applyAlignment="1" applyProtection="1">
      <alignment horizontal="left"/>
      <protection/>
    </xf>
    <xf numFmtId="10" fontId="29" fillId="2" borderId="35" xfId="0" applyNumberFormat="1" applyFont="1" applyFill="1" applyBorder="1" applyAlignment="1">
      <alignment/>
    </xf>
    <xf numFmtId="0" fontId="29" fillId="3" borderId="35" xfId="0" applyFont="1" applyFill="1" applyBorder="1" applyAlignment="1">
      <alignment horizontal="center" vertical="center"/>
    </xf>
    <xf numFmtId="4" fontId="29" fillId="2" borderId="35" xfId="0" applyNumberFormat="1" applyFont="1" applyFill="1" applyBorder="1" applyAlignment="1">
      <alignment/>
    </xf>
    <xf numFmtId="3" fontId="29" fillId="2" borderId="35" xfId="0" applyNumberFormat="1" applyFont="1" applyFill="1" applyBorder="1" applyAlignment="1">
      <alignment/>
    </xf>
    <xf numFmtId="9" fontId="29" fillId="0" borderId="35" xfId="0" applyNumberFormat="1" applyFont="1" applyBorder="1" applyAlignment="1" applyProtection="1">
      <alignment/>
      <protection locked="0"/>
    </xf>
    <xf numFmtId="0" fontId="29" fillId="0" borderId="35" xfId="0" applyFont="1" applyBorder="1" applyAlignment="1">
      <alignment/>
    </xf>
    <xf numFmtId="0" fontId="29" fillId="3" borderId="35" xfId="0" applyFont="1" applyFill="1" applyBorder="1" applyAlignment="1">
      <alignment/>
    </xf>
    <xf numFmtId="0" fontId="29" fillId="2" borderId="35" xfId="0" applyFont="1" applyFill="1" applyBorder="1" applyAlignment="1">
      <alignment/>
    </xf>
    <xf numFmtId="0" fontId="23" fillId="3" borderId="17" xfId="0" applyFont="1" applyFill="1" applyBorder="1" applyAlignment="1">
      <alignment/>
    </xf>
    <xf numFmtId="0" fontId="23" fillId="3" borderId="19" xfId="0" applyFont="1" applyFill="1" applyBorder="1" applyAlignment="1">
      <alignment/>
    </xf>
    <xf numFmtId="9" fontId="29" fillId="0" borderId="35" xfId="0" applyNumberFormat="1" applyFont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4" fontId="29" fillId="2" borderId="35" xfId="0" applyNumberFormat="1" applyFont="1" applyFill="1" applyBorder="1" applyAlignment="1">
      <alignment horizontal="right"/>
    </xf>
    <xf numFmtId="10" fontId="29" fillId="2" borderId="35" xfId="0" applyNumberFormat="1" applyFont="1" applyFill="1" applyBorder="1" applyAlignment="1">
      <alignment horizontal="right"/>
    </xf>
    <xf numFmtId="2" fontId="0" fillId="7" borderId="1" xfId="0" applyNumberFormat="1" applyFill="1" applyBorder="1" applyAlignment="1" applyProtection="1">
      <alignment/>
      <protection/>
    </xf>
    <xf numFmtId="4" fontId="59" fillId="2" borderId="35" xfId="0" applyNumberFormat="1" applyFont="1" applyFill="1" applyBorder="1" applyAlignment="1">
      <alignment/>
    </xf>
    <xf numFmtId="3" fontId="59" fillId="2" borderId="35" xfId="0" applyNumberFormat="1" applyFont="1" applyFill="1" applyBorder="1" applyAlignment="1">
      <alignment/>
    </xf>
    <xf numFmtId="0" fontId="0" fillId="3" borderId="21" xfId="0" applyFill="1" applyBorder="1" applyAlignment="1">
      <alignment horizontal="center" vertical="center"/>
    </xf>
    <xf numFmtId="0" fontId="0" fillId="3" borderId="17" xfId="0" applyFill="1" applyBorder="1" applyAlignment="1">
      <alignment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4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7" borderId="45" xfId="0" applyFill="1" applyBorder="1" applyAlignment="1">
      <alignment horizontal="right"/>
    </xf>
    <xf numFmtId="0" fontId="0" fillId="7" borderId="46" xfId="0" applyFill="1" applyBorder="1" applyAlignment="1">
      <alignment horizontal="right"/>
    </xf>
    <xf numFmtId="0" fontId="0" fillId="7" borderId="47" xfId="0" applyFill="1" applyBorder="1" applyAlignment="1">
      <alignment horizontal="right"/>
    </xf>
    <xf numFmtId="0" fontId="29" fillId="3" borderId="43" xfId="0" applyFont="1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23" fillId="3" borderId="17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3" borderId="49" xfId="0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3" fontId="0" fillId="2" borderId="51" xfId="0" applyNumberFormat="1" applyFill="1" applyBorder="1" applyAlignment="1" applyProtection="1">
      <alignment horizontal="center" vertical="center"/>
      <protection/>
    </xf>
    <xf numFmtId="3" fontId="0" fillId="2" borderId="25" xfId="0" applyNumberFormat="1" applyFill="1" applyBorder="1" applyAlignment="1" applyProtection="1">
      <alignment horizontal="center" vertical="center"/>
      <protection/>
    </xf>
    <xf numFmtId="0" fontId="0" fillId="3" borderId="49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/>
    </xf>
    <xf numFmtId="0" fontId="3" fillId="4" borderId="52" xfId="0" applyFont="1" applyFill="1" applyBorder="1" applyAlignment="1" applyProtection="1">
      <alignment horizontal="center" vertical="center" wrapText="1"/>
      <protection/>
    </xf>
    <xf numFmtId="0" fontId="3" fillId="4" borderId="53" xfId="0" applyFont="1" applyFill="1" applyBorder="1" applyAlignment="1" applyProtection="1">
      <alignment horizontal="center" vertical="center" wrapText="1"/>
      <protection/>
    </xf>
    <xf numFmtId="0" fontId="3" fillId="4" borderId="54" xfId="0" applyFont="1" applyFill="1" applyBorder="1" applyAlignment="1" applyProtection="1">
      <alignment horizontal="center" vertical="center" wrapText="1"/>
      <protection/>
    </xf>
    <xf numFmtId="0" fontId="0" fillId="3" borderId="1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9" fillId="3" borderId="30" xfId="0" applyFont="1" applyFill="1" applyBorder="1" applyAlignment="1">
      <alignment horizontal="left"/>
    </xf>
    <xf numFmtId="0" fontId="29" fillId="3" borderId="35" xfId="0" applyFont="1" applyFill="1" applyBorder="1" applyAlignment="1">
      <alignment horizontal="left"/>
    </xf>
    <xf numFmtId="0" fontId="29" fillId="3" borderId="55" xfId="0" applyFont="1" applyFill="1" applyBorder="1" applyAlignment="1">
      <alignment horizontal="left"/>
    </xf>
    <xf numFmtId="0" fontId="0" fillId="3" borderId="16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37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40" fillId="3" borderId="37" xfId="0" applyFont="1" applyFill="1" applyBorder="1" applyAlignment="1" applyProtection="1">
      <alignment horizontal="center" vertical="center" wrapText="1"/>
      <protection/>
    </xf>
    <xf numFmtId="0" fontId="40" fillId="3" borderId="36" xfId="0" applyFont="1" applyFill="1" applyBorder="1" applyAlignment="1" applyProtection="1">
      <alignment horizontal="center" vertical="center" wrapText="1"/>
      <protection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35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56" xfId="0" applyNumberFormat="1" applyBorder="1" applyAlignment="1" applyProtection="1">
      <alignment horizontal="center" vertical="center"/>
      <protection locked="0"/>
    </xf>
    <xf numFmtId="10" fontId="0" fillId="0" borderId="51" xfId="0" applyNumberFormat="1" applyBorder="1" applyAlignment="1" applyProtection="1">
      <alignment horizontal="center"/>
      <protection locked="0"/>
    </xf>
    <xf numFmtId="10" fontId="0" fillId="0" borderId="24" xfId="0" applyNumberForma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3" borderId="45" xfId="0" applyFill="1" applyBorder="1" applyAlignment="1">
      <alignment horizontal="left"/>
    </xf>
    <xf numFmtId="0" fontId="0" fillId="3" borderId="46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" borderId="0" xfId="0" applyFill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7" fillId="6" borderId="8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/>
    </xf>
    <xf numFmtId="0" fontId="28" fillId="6" borderId="8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27" fillId="6" borderId="8" xfId="0" applyFont="1" applyFill="1" applyBorder="1" applyAlignment="1">
      <alignment horizontal="left"/>
    </xf>
    <xf numFmtId="0" fontId="27" fillId="6" borderId="0" xfId="0" applyFont="1" applyFill="1" applyBorder="1" applyAlignment="1">
      <alignment horizontal="left"/>
    </xf>
    <xf numFmtId="0" fontId="27" fillId="6" borderId="54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0" fontId="5" fillId="3" borderId="4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57" xfId="0" applyFont="1" applyFill="1" applyBorder="1" applyAlignment="1" applyProtection="1">
      <alignment horizontal="center" vertical="center" wrapText="1"/>
      <protection/>
    </xf>
    <xf numFmtId="0" fontId="0" fillId="3" borderId="58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60" xfId="0" applyFill="1" applyBorder="1" applyAlignment="1">
      <alignment horizontal="left"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38" xfId="0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 horizontal="right"/>
      <protection/>
    </xf>
    <xf numFmtId="0" fontId="3" fillId="4" borderId="49" xfId="0" applyFont="1" applyFill="1" applyBorder="1" applyAlignment="1" applyProtection="1">
      <alignment horizontal="center" vertical="center"/>
      <protection/>
    </xf>
    <xf numFmtId="0" fontId="3" fillId="4" borderId="50" xfId="0" applyFont="1" applyFill="1" applyBorder="1" applyAlignment="1" applyProtection="1">
      <alignment horizontal="center" vertical="center"/>
      <protection/>
    </xf>
    <xf numFmtId="0" fontId="3" fillId="4" borderId="52" xfId="0" applyFont="1" applyFill="1" applyBorder="1" applyAlignment="1" applyProtection="1">
      <alignment horizontal="center" vertical="center"/>
      <protection/>
    </xf>
    <xf numFmtId="0" fontId="3" fillId="4" borderId="53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54" xfId="0" applyFont="1" applyFill="1" applyBorder="1" applyAlignment="1" applyProtection="1">
      <alignment horizontal="center" vertical="center"/>
      <protection/>
    </xf>
    <xf numFmtId="0" fontId="3" fillId="4" borderId="39" xfId="0" applyFont="1" applyFill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center" vertical="center"/>
      <protection/>
    </xf>
    <xf numFmtId="0" fontId="0" fillId="3" borderId="39" xfId="0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 horizontal="center"/>
      <protection/>
    </xf>
    <xf numFmtId="0" fontId="29" fillId="3" borderId="48" xfId="0" applyFont="1" applyFill="1" applyBorder="1" applyAlignment="1">
      <alignment horizontal="left"/>
    </xf>
    <xf numFmtId="0" fontId="29" fillId="3" borderId="44" xfId="0" applyFont="1" applyFill="1" applyBorder="1" applyAlignment="1">
      <alignment horizontal="left"/>
    </xf>
    <xf numFmtId="0" fontId="29" fillId="3" borderId="15" xfId="0" applyFont="1" applyFill="1" applyBorder="1" applyAlignment="1">
      <alignment horizontal="left"/>
    </xf>
    <xf numFmtId="0" fontId="0" fillId="3" borderId="6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29" fillId="3" borderId="61" xfId="0" applyFont="1" applyFill="1" applyBorder="1" applyAlignment="1">
      <alignment horizontal="left"/>
    </xf>
    <xf numFmtId="0" fontId="29" fillId="3" borderId="42" xfId="0" applyFont="1" applyFill="1" applyBorder="1" applyAlignment="1">
      <alignment horizontal="left"/>
    </xf>
    <xf numFmtId="0" fontId="0" fillId="3" borderId="3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0" fillId="3" borderId="38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38" xfId="0" applyFill="1" applyBorder="1" applyAlignment="1" applyProtection="1">
      <alignment horizontal="left" indent="1"/>
      <protection/>
    </xf>
    <xf numFmtId="0" fontId="0" fillId="3" borderId="13" xfId="0" applyFill="1" applyBorder="1" applyAlignment="1" applyProtection="1">
      <alignment horizontal="left" indent="1"/>
      <protection/>
    </xf>
    <xf numFmtId="0" fontId="0" fillId="3" borderId="38" xfId="0" applyFill="1" applyBorder="1" applyAlignment="1" applyProtection="1">
      <alignment horizontal="left"/>
      <protection/>
    </xf>
    <xf numFmtId="0" fontId="0" fillId="3" borderId="13" xfId="0" applyFill="1" applyBorder="1" applyAlignment="1" applyProtection="1">
      <alignment horizontal="left"/>
      <protection/>
    </xf>
    <xf numFmtId="0" fontId="5" fillId="3" borderId="38" xfId="0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/>
      <protection/>
    </xf>
    <xf numFmtId="0" fontId="5" fillId="3" borderId="38" xfId="0" applyFont="1" applyFill="1" applyBorder="1" applyAlignment="1" applyProtection="1">
      <alignment horizontal="left"/>
      <protection/>
    </xf>
    <xf numFmtId="0" fontId="5" fillId="3" borderId="13" xfId="0" applyFont="1" applyFill="1" applyBorder="1" applyAlignment="1" applyProtection="1">
      <alignment horizontal="left"/>
      <protection/>
    </xf>
    <xf numFmtId="0" fontId="0" fillId="3" borderId="38" xfId="0" applyFont="1" applyFill="1" applyBorder="1" applyAlignment="1" applyProtection="1">
      <alignment horizontal="left"/>
      <protection/>
    </xf>
    <xf numFmtId="0" fontId="0" fillId="3" borderId="13" xfId="0" applyFont="1" applyFill="1" applyBorder="1" applyAlignment="1" applyProtection="1">
      <alignment horizontal="left"/>
      <protection/>
    </xf>
    <xf numFmtId="0" fontId="0" fillId="3" borderId="49" xfId="0" applyFill="1" applyBorder="1" applyAlignment="1" applyProtection="1">
      <alignment horizontal="center" vertical="center"/>
      <protection/>
    </xf>
    <xf numFmtId="0" fontId="0" fillId="3" borderId="52" xfId="0" applyFill="1" applyBorder="1" applyAlignment="1" applyProtection="1">
      <alignment horizontal="center" vertical="center"/>
      <protection/>
    </xf>
    <xf numFmtId="0" fontId="0" fillId="3" borderId="53" xfId="0" applyFill="1" applyBorder="1" applyAlignment="1" applyProtection="1">
      <alignment horizontal="center" vertical="center"/>
      <protection/>
    </xf>
    <xf numFmtId="0" fontId="0" fillId="3" borderId="54" xfId="0" applyFill="1" applyBorder="1" applyAlignment="1" applyProtection="1">
      <alignment horizontal="center" vertical="center"/>
      <protection/>
    </xf>
    <xf numFmtId="0" fontId="0" fillId="3" borderId="39" xfId="0" applyFill="1" applyBorder="1" applyAlignment="1" applyProtection="1">
      <alignment horizontal="center" vertical="center"/>
      <protection/>
    </xf>
    <xf numFmtId="0" fontId="0" fillId="3" borderId="25" xfId="0" applyFill="1" applyBorder="1" applyAlignment="1" applyProtection="1">
      <alignment horizontal="center" vertical="center"/>
      <protection/>
    </xf>
    <xf numFmtId="0" fontId="0" fillId="3" borderId="38" xfId="0" applyFont="1" applyFill="1" applyBorder="1" applyAlignment="1" applyProtection="1">
      <alignment horizontal="right"/>
      <protection/>
    </xf>
    <xf numFmtId="0" fontId="0" fillId="3" borderId="13" xfId="0" applyFont="1" applyFill="1" applyBorder="1" applyAlignment="1" applyProtection="1">
      <alignment horizontal="right"/>
      <protection/>
    </xf>
    <xf numFmtId="0" fontId="29" fillId="3" borderId="38" xfId="0" applyFont="1" applyFill="1" applyBorder="1" applyAlignment="1" applyProtection="1">
      <alignment horizontal="left"/>
      <protection/>
    </xf>
    <xf numFmtId="0" fontId="29" fillId="3" borderId="13" xfId="0" applyFont="1" applyFill="1" applyBorder="1" applyAlignment="1" applyProtection="1">
      <alignment horizontal="left"/>
      <protection/>
    </xf>
    <xf numFmtId="0" fontId="52" fillId="3" borderId="38" xfId="0" applyFont="1" applyFill="1" applyBorder="1" applyAlignment="1" applyProtection="1">
      <alignment horizontal="left"/>
      <protection/>
    </xf>
    <xf numFmtId="0" fontId="52" fillId="3" borderId="13" xfId="0" applyFont="1" applyFill="1" applyBorder="1" applyAlignment="1" applyProtection="1">
      <alignment horizontal="left"/>
      <protection/>
    </xf>
    <xf numFmtId="0" fontId="0" fillId="3" borderId="12" xfId="0" applyFill="1" applyBorder="1" applyAlignment="1" applyProtection="1">
      <alignment horizontal="left"/>
      <protection/>
    </xf>
    <xf numFmtId="0" fontId="0" fillId="3" borderId="38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57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57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3" borderId="3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50" fillId="3" borderId="38" xfId="0" applyFont="1" applyFill="1" applyBorder="1" applyAlignment="1" applyProtection="1">
      <alignment horizontal="left"/>
      <protection/>
    </xf>
    <xf numFmtId="0" fontId="50" fillId="3" borderId="13" xfId="0" applyFont="1" applyFill="1" applyBorder="1" applyAlignment="1" applyProtection="1">
      <alignment horizontal="left"/>
      <protection/>
    </xf>
    <xf numFmtId="0" fontId="50" fillId="3" borderId="12" xfId="0" applyFont="1" applyFill="1" applyBorder="1" applyAlignment="1" applyProtection="1">
      <alignment horizontal="left"/>
      <protection/>
    </xf>
    <xf numFmtId="0" fontId="29" fillId="10" borderId="18" xfId="0" applyFont="1" applyFill="1" applyBorder="1" applyAlignment="1">
      <alignment horizontal="center" vertical="center" wrapText="1"/>
    </xf>
    <xf numFmtId="0" fontId="29" fillId="10" borderId="23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/>
    </xf>
    <xf numFmtId="0" fontId="29" fillId="3" borderId="44" xfId="0" applyFont="1" applyFill="1" applyBorder="1" applyAlignment="1">
      <alignment horizontal="center"/>
    </xf>
    <xf numFmtId="0" fontId="29" fillId="3" borderId="15" xfId="0" applyFont="1" applyFill="1" applyBorder="1" applyAlignment="1">
      <alignment horizontal="center"/>
    </xf>
    <xf numFmtId="0" fontId="29" fillId="3" borderId="35" xfId="0" applyFont="1" applyFill="1" applyBorder="1" applyAlignment="1">
      <alignment horizontal="center" vertical="center"/>
    </xf>
    <xf numFmtId="0" fontId="59" fillId="3" borderId="35" xfId="0" applyFont="1" applyFill="1" applyBorder="1" applyAlignment="1">
      <alignment horizontal="left"/>
    </xf>
    <xf numFmtId="0" fontId="29" fillId="3" borderId="37" xfId="0" applyFont="1" applyFill="1" applyBorder="1" applyAlignment="1">
      <alignment horizontal="center" vertical="center"/>
    </xf>
    <xf numFmtId="0" fontId="29" fillId="3" borderId="64" xfId="0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3" fontId="5" fillId="3" borderId="12" xfId="0" applyNumberFormat="1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29" fillId="3" borderId="35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left"/>
    </xf>
  </cellXfs>
  <cellStyles count="12">
    <cellStyle name="Normal" xfId="0"/>
    <cellStyle name="Hyperlink" xfId="15"/>
    <cellStyle name="Followed Hyperlink" xfId="16"/>
    <cellStyle name="Indice 1" xfId="17"/>
    <cellStyle name="Indice 2" xfId="18"/>
    <cellStyle name="Comma" xfId="19"/>
    <cellStyle name="Comma [0]" xfId="20"/>
    <cellStyle name="Currency" xfId="21"/>
    <cellStyle name="Currency [0]" xfId="22"/>
    <cellStyle name="Percent" xfId="23"/>
    <cellStyle name="Subindice 1" xfId="24"/>
    <cellStyle name="Subindice 2" xfId="25"/>
  </cellStyles>
  <dxfs count="1">
    <dxf>
      <font>
        <strike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VALUACI&#211;N SOCIOECON&#211;MICA'!A1" /><Relationship Id="rId2" Type="http://schemas.openxmlformats.org/officeDocument/2006/relationships/hyperlink" Target="#INDICADORES!A1" /><Relationship Id="rId3" Type="http://schemas.openxmlformats.org/officeDocument/2006/relationships/hyperlink" Target="#FINANCIACI&#211;N!A1" /><Relationship Id="rId4" Type="http://schemas.openxmlformats.org/officeDocument/2006/relationships/hyperlink" Target="#PREPARACI&#211;N" /><Relationship Id="rId5" Type="http://schemas.openxmlformats.org/officeDocument/2006/relationships/hyperlink" Target="#'EVALUACI&#211;N PRIVADA'!A1" /><Relationship Id="rId6" Type="http://schemas.openxmlformats.org/officeDocument/2006/relationships/hyperlink" Target="#ALTERNATIVAS" /><Relationship Id="rId7" Type="http://schemas.openxmlformats.org/officeDocument/2006/relationships/hyperlink" Target="#'AN&#193;LISIS DE SENSIBILIDAD'!A1" /><Relationship Id="rId8" Type="http://schemas.openxmlformats.org/officeDocument/2006/relationships/hyperlink" Target="#CONCLUSIONES!A1" /><Relationship Id="rId9" Type="http://schemas.openxmlformats.org/officeDocument/2006/relationships/image" Target="../media/image23.png" /><Relationship Id="rId10" Type="http://schemas.openxmlformats.org/officeDocument/2006/relationships/image" Target="../media/image14.emf" /><Relationship Id="rId11" Type="http://schemas.openxmlformats.org/officeDocument/2006/relationships/image" Target="../media/image12.emf" /><Relationship Id="rId1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1.emf" /><Relationship Id="rId3" Type="http://schemas.openxmlformats.org/officeDocument/2006/relationships/image" Target="../media/image20.emf" /><Relationship Id="rId4" Type="http://schemas.openxmlformats.org/officeDocument/2006/relationships/image" Target="../media/image8.emf" /><Relationship Id="rId5" Type="http://schemas.openxmlformats.org/officeDocument/2006/relationships/image" Target="../media/image18.emf" /><Relationship Id="rId6" Type="http://schemas.openxmlformats.org/officeDocument/2006/relationships/image" Target="../media/image17.emf" /><Relationship Id="rId7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9.emf" /><Relationship Id="rId3" Type="http://schemas.openxmlformats.org/officeDocument/2006/relationships/image" Target="../media/image10.emf" /><Relationship Id="rId4" Type="http://schemas.openxmlformats.org/officeDocument/2006/relationships/image" Target="../media/image1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514350</xdr:colOff>
      <xdr:row>33</xdr:row>
      <xdr:rowOff>9525</xdr:rowOff>
    </xdr:to>
    <xdr:grpSp>
      <xdr:nvGrpSpPr>
        <xdr:cNvPr id="1" name="Group 43"/>
        <xdr:cNvGrpSpPr>
          <a:grpSpLocks/>
        </xdr:cNvGrpSpPr>
      </xdr:nvGrpSpPr>
      <xdr:grpSpPr>
        <a:xfrm>
          <a:off x="9525" y="9525"/>
          <a:ext cx="8124825" cy="5343525"/>
          <a:chOff x="1" y="1"/>
          <a:chExt cx="853" cy="562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1" y="4"/>
            <a:ext cx="853" cy="559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FFFFFF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R</a:t>
            </a:r>
            <a:r>
              <a:rPr lang="en-US" cap="none" sz="16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EPÚBLICA</a:t>
            </a:r>
            <a:r>
              <a:rPr lang="en-US" cap="none" sz="18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 </a:t>
            </a:r>
            <a:r>
              <a:rPr lang="en-US" cap="none" sz="16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DE</a:t>
            </a:r>
            <a:r>
              <a:rPr lang="en-US" cap="none" sz="18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B</a:t>
            </a:r>
            <a:r>
              <a:rPr lang="en-US" cap="none" sz="16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OLIVIA</a:t>
            </a:r>
            <a:r>
              <a:rPr lang="en-US" cap="none" sz="18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M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INISTERIO DE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H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ACIENDA
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V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ICEMINISTERIO DE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I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NVERSIÓN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ÚBLICA Y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F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INANCIAMIENTO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E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XTERNO
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D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IRECCIÓN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G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ENERAL DE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I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NVERSIÓN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ÚBLICA -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U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NIDAD DE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D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ESARROLLO DEL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S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NIP
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M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INISTERIO DE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V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IVIENDA Y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S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ERVICIOS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B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ÁSICOS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S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ECTOR</a:t>
            </a:r>
            <a:r>
              <a:rPr lang="en-US" cap="none" sz="1200" b="1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S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ANEAMIENTO</a:t>
            </a:r>
            <a:r>
              <a:rPr lang="en-US" cap="none" sz="1200" b="1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B</a:t>
            </a:r>
            <a:r>
              <a:rPr lang="en-US" cap="none" sz="11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ÁSICO</a:t>
            </a:r>
            <a:r>
              <a:rPr lang="en-US" cap="none" sz="13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                                                                                  </a:t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364" y="195"/>
            <a:ext cx="366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14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REPARACIÓN Y </a:t>
            </a:r>
            <a:r>
              <a:rPr lang="en-US" cap="none" sz="1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E</a:t>
            </a:r>
            <a:r>
              <a:rPr lang="en-US" cap="none" sz="14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VALUACIÓN DE </a:t>
            </a:r>
            <a:r>
              <a:rPr lang="en-US" cap="none" sz="1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14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ROYECTOS DE </a:t>
            </a:r>
            <a:r>
              <a:rPr lang="en-US" cap="none" sz="1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T</a:t>
            </a:r>
            <a:r>
              <a:rPr lang="en-US" cap="none" sz="16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RATAMIENTO DE</a:t>
            </a:r>
            <a:r>
              <a:rPr lang="en-US" cap="none" sz="1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 R</a:t>
            </a:r>
            <a:r>
              <a:rPr lang="en-US" cap="none" sz="16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ESIDUOS</a:t>
            </a:r>
            <a:r>
              <a:rPr lang="en-US" cap="none" sz="1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 S</a:t>
            </a:r>
            <a:r>
              <a:rPr lang="en-US" cap="none" sz="16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ÓLIDOS</a:t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6" y="1"/>
            <a:ext cx="835" cy="169"/>
          </a:xfrm>
          <a:prstGeom prst="rect">
            <a:avLst/>
          </a:prstGeom>
          <a:noFill/>
          <a:ln w="57150" cmpd="thickThin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41"/>
          <xdr:cNvGrpSpPr>
            <a:grpSpLocks/>
          </xdr:cNvGrpSpPr>
        </xdr:nvGrpSpPr>
        <xdr:grpSpPr>
          <a:xfrm>
            <a:off x="29" y="176"/>
            <a:ext cx="232" cy="156"/>
            <a:chOff x="29" y="176"/>
            <a:chExt cx="232" cy="156"/>
          </a:xfrm>
          <a:solidFill>
            <a:srgbClr val="FFFFFF"/>
          </a:solidFill>
        </xdr:grpSpPr>
        <xdr:grpSp>
          <xdr:nvGrpSpPr>
            <xdr:cNvPr id="6" name="Group 5"/>
            <xdr:cNvGrpSpPr>
              <a:grpSpLocks/>
            </xdr:cNvGrpSpPr>
          </xdr:nvGrpSpPr>
          <xdr:grpSpPr>
            <a:xfrm>
              <a:off x="29" y="255"/>
              <a:ext cx="116" cy="38"/>
              <a:chOff x="7" y="211"/>
              <a:chExt cx="116" cy="38"/>
            </a:xfrm>
            <a:solidFill>
              <a:srgbClr val="FFFFFF"/>
            </a:solidFill>
          </xdr:grpSpPr>
          <xdr:sp>
            <xdr:nvSpPr>
              <xdr:cNvPr id="8" name="TextBox 7">
                <a:hlinkClick r:id="rId1"/>
              </xdr:cNvPr>
              <xdr:cNvSpPr txBox="1">
                <a:spLocks noChangeArrowheads="1"/>
              </xdr:cNvSpPr>
            </xdr:nvSpPr>
            <xdr:spPr>
              <a:xfrm>
                <a:off x="7" y="213"/>
                <a:ext cx="114" cy="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E</a:t>
                </a:r>
                <a:r>
                  <a:rPr lang="en-US" cap="none" sz="7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VALUACIÓN </a:t>
                </a:r>
                <a:r>
                  <a:rPr lang="en-US" cap="none" sz="9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S</a:t>
                </a:r>
                <a:r>
                  <a:rPr lang="en-US" cap="none" sz="7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OCIOECONÓMICA        </a:t>
                </a:r>
              </a:p>
            </xdr:txBody>
          </xdr:sp>
        </xdr:grpSp>
        <xdr:grpSp>
          <xdr:nvGrpSpPr>
            <xdr:cNvPr id="9" name="Group 8"/>
            <xdr:cNvGrpSpPr>
              <a:grpSpLocks/>
            </xdr:cNvGrpSpPr>
          </xdr:nvGrpSpPr>
          <xdr:grpSpPr>
            <a:xfrm>
              <a:off x="147" y="176"/>
              <a:ext cx="114" cy="38"/>
              <a:chOff x="125" y="132"/>
              <a:chExt cx="114" cy="38"/>
            </a:xfrm>
            <a:solidFill>
              <a:srgbClr val="FFFFFF"/>
            </a:solidFill>
          </xdr:grpSpPr>
          <xdr:sp>
            <xdr:nvSpPr>
              <xdr:cNvPr id="11" name="TextBox 10">
                <a:hlinkClick r:id="rId2"/>
              </xdr:cNvPr>
              <xdr:cNvSpPr txBox="1">
                <a:spLocks noChangeArrowheads="1"/>
              </xdr:cNvSpPr>
            </xdr:nvSpPr>
            <xdr:spPr>
              <a:xfrm>
                <a:off x="137" y="142"/>
                <a:ext cx="92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I</a:t>
                </a:r>
                <a:r>
                  <a:rPr lang="en-US" cap="none" sz="8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NDICADORES</a:t>
                </a:r>
              </a:p>
            </xdr:txBody>
          </xdr:sp>
        </xdr:grpSp>
        <xdr:grpSp>
          <xdr:nvGrpSpPr>
            <xdr:cNvPr id="12" name="Group 11"/>
            <xdr:cNvGrpSpPr>
              <a:grpSpLocks/>
            </xdr:cNvGrpSpPr>
          </xdr:nvGrpSpPr>
          <xdr:grpSpPr>
            <a:xfrm>
              <a:off x="147" y="216"/>
              <a:ext cx="114" cy="38"/>
              <a:chOff x="125" y="172"/>
              <a:chExt cx="114" cy="38"/>
            </a:xfrm>
            <a:solidFill>
              <a:srgbClr val="FFFFFF"/>
            </a:solidFill>
          </xdr:grpSpPr>
          <xdr:sp>
            <xdr:nvSpPr>
              <xdr:cNvPr id="14" name="TextBox 13">
                <a:hlinkClick r:id="rId3"/>
              </xdr:cNvPr>
              <xdr:cNvSpPr txBox="1">
                <a:spLocks noChangeArrowheads="1"/>
              </xdr:cNvSpPr>
            </xdr:nvSpPr>
            <xdr:spPr>
              <a:xfrm>
                <a:off x="137" y="181"/>
                <a:ext cx="93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F</a:t>
                </a:r>
                <a:r>
                  <a:rPr lang="en-US" cap="none" sz="8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INANCIACIÓN</a:t>
                </a:r>
              </a:p>
            </xdr:txBody>
          </xdr:sp>
        </xdr:grpSp>
        <xdr:grpSp>
          <xdr:nvGrpSpPr>
            <xdr:cNvPr id="15" name="Group 14"/>
            <xdr:cNvGrpSpPr>
              <a:grpSpLocks/>
            </xdr:cNvGrpSpPr>
          </xdr:nvGrpSpPr>
          <xdr:grpSpPr>
            <a:xfrm>
              <a:off x="31" y="176"/>
              <a:ext cx="114" cy="38"/>
              <a:chOff x="9" y="132"/>
              <a:chExt cx="114" cy="38"/>
            </a:xfrm>
            <a:solidFill>
              <a:srgbClr val="FFFFFF"/>
            </a:solidFill>
          </xdr:grpSpPr>
          <xdr:sp>
            <xdr:nvSpPr>
              <xdr:cNvPr id="17" name="TextBox 16">
                <a:hlinkClick r:id="rId4"/>
              </xdr:cNvPr>
              <xdr:cNvSpPr txBox="1">
                <a:spLocks noChangeArrowheads="1"/>
              </xdr:cNvSpPr>
            </xdr:nvSpPr>
            <xdr:spPr>
              <a:xfrm>
                <a:off x="17" y="141"/>
                <a:ext cx="95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P</a:t>
                </a:r>
                <a:r>
                  <a:rPr lang="en-US" cap="none" sz="8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REPARACIÓN</a:t>
                </a:r>
              </a:p>
            </xdr:txBody>
          </xdr:sp>
        </xdr:grpSp>
        <xdr:grpSp>
          <xdr:nvGrpSpPr>
            <xdr:cNvPr id="18" name="Group 17"/>
            <xdr:cNvGrpSpPr>
              <a:grpSpLocks/>
            </xdr:cNvGrpSpPr>
          </xdr:nvGrpSpPr>
          <xdr:grpSpPr>
            <a:xfrm>
              <a:off x="31" y="294"/>
              <a:ext cx="114" cy="38"/>
              <a:chOff x="9" y="250"/>
              <a:chExt cx="114" cy="38"/>
            </a:xfrm>
            <a:solidFill>
              <a:srgbClr val="FFFFFF"/>
            </a:solidFill>
          </xdr:grpSpPr>
          <xdr:sp>
            <xdr:nvSpPr>
              <xdr:cNvPr id="20" name="TextBox 19">
                <a:hlinkClick r:id="rId5"/>
              </xdr:cNvPr>
              <xdr:cNvSpPr txBox="1">
                <a:spLocks noChangeArrowheads="1"/>
              </xdr:cNvSpPr>
            </xdr:nvSpPr>
            <xdr:spPr>
              <a:xfrm>
                <a:off x="18" y="250"/>
                <a:ext cx="9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E</a:t>
                </a:r>
                <a:r>
                  <a:rPr lang="en-US" cap="none" sz="8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VALUACIÓN </a:t>
                </a:r>
                <a:r>
                  <a:rPr lang="en-US" cap="none" sz="9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P</a:t>
                </a:r>
                <a:r>
                  <a:rPr lang="en-US" cap="none" sz="8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RIVADA          </a:t>
                </a:r>
              </a:p>
            </xdr:txBody>
          </xdr:sp>
        </xdr:grpSp>
        <xdr:grpSp>
          <xdr:nvGrpSpPr>
            <xdr:cNvPr id="21" name="Group 20"/>
            <xdr:cNvGrpSpPr>
              <a:grpSpLocks/>
            </xdr:cNvGrpSpPr>
          </xdr:nvGrpSpPr>
          <xdr:grpSpPr>
            <a:xfrm>
              <a:off x="31" y="216"/>
              <a:ext cx="114" cy="38"/>
              <a:chOff x="9" y="172"/>
              <a:chExt cx="114" cy="38"/>
            </a:xfrm>
            <a:solidFill>
              <a:srgbClr val="FFFFFF"/>
            </a:solidFill>
          </xdr:grpSpPr>
          <xdr:sp>
            <xdr:nvSpPr>
              <xdr:cNvPr id="23" name="TextBox 22">
                <a:hlinkClick r:id="rId6"/>
              </xdr:cNvPr>
              <xdr:cNvSpPr txBox="1">
                <a:spLocks noChangeArrowheads="1"/>
              </xdr:cNvSpPr>
            </xdr:nvSpPr>
            <xdr:spPr>
              <a:xfrm>
                <a:off x="19" y="181"/>
                <a:ext cx="9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A</a:t>
                </a:r>
                <a:r>
                  <a:rPr lang="en-US" cap="none" sz="8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LTERNATIVAS</a:t>
                </a:r>
              </a:p>
            </xdr:txBody>
          </xdr:sp>
        </xdr:grpSp>
        <xdr:grpSp>
          <xdr:nvGrpSpPr>
            <xdr:cNvPr id="24" name="Group 23"/>
            <xdr:cNvGrpSpPr>
              <a:grpSpLocks/>
            </xdr:cNvGrpSpPr>
          </xdr:nvGrpSpPr>
          <xdr:grpSpPr>
            <a:xfrm>
              <a:off x="147" y="255"/>
              <a:ext cx="114" cy="38"/>
              <a:chOff x="125" y="211"/>
              <a:chExt cx="114" cy="38"/>
            </a:xfrm>
            <a:solidFill>
              <a:srgbClr val="FFFFFF"/>
            </a:solidFill>
          </xdr:grpSpPr>
          <xdr:sp>
            <xdr:nvSpPr>
              <xdr:cNvPr id="26" name="TextBox 25">
                <a:hlinkClick r:id="rId7"/>
              </xdr:cNvPr>
              <xdr:cNvSpPr txBox="1">
                <a:spLocks noChangeArrowheads="1"/>
              </xdr:cNvSpPr>
            </xdr:nvSpPr>
            <xdr:spPr>
              <a:xfrm>
                <a:off x="138" y="213"/>
                <a:ext cx="91" cy="3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A</a:t>
                </a:r>
                <a:r>
                  <a:rPr lang="en-US" cap="none" sz="8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NÁLISIS DE </a:t>
                </a:r>
                <a:r>
                  <a:rPr lang="en-US" cap="none" sz="10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S</a:t>
                </a:r>
                <a:r>
                  <a:rPr lang="en-US" cap="none" sz="8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ENSIBILIDAD</a:t>
                </a:r>
              </a:p>
            </xdr:txBody>
          </xdr:sp>
        </xdr:grpSp>
        <xdr:grpSp>
          <xdr:nvGrpSpPr>
            <xdr:cNvPr id="27" name="Group 26"/>
            <xdr:cNvGrpSpPr>
              <a:grpSpLocks/>
            </xdr:cNvGrpSpPr>
          </xdr:nvGrpSpPr>
          <xdr:grpSpPr>
            <a:xfrm>
              <a:off x="147" y="295"/>
              <a:ext cx="114" cy="36"/>
              <a:chOff x="125" y="251"/>
              <a:chExt cx="114" cy="36"/>
            </a:xfrm>
            <a:solidFill>
              <a:srgbClr val="FFFFFF"/>
            </a:solidFill>
          </xdr:grpSpPr>
          <xdr:sp>
            <xdr:nvSpPr>
              <xdr:cNvPr id="29" name="TextBox 28">
                <a:hlinkClick r:id="rId8"/>
              </xdr:cNvPr>
              <xdr:cNvSpPr txBox="1">
                <a:spLocks noChangeArrowheads="1"/>
              </xdr:cNvSpPr>
            </xdr:nvSpPr>
            <xdr:spPr>
              <a:xfrm>
                <a:off x="134" y="253"/>
                <a:ext cx="100" cy="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Lucida Casual"/>
                    <a:ea typeface="Lucida Casual"/>
                    <a:cs typeface="Lucida Casual"/>
                  </a:rPr>
                  <a:t>C</a:t>
                </a:r>
                <a:r>
                  <a:rPr lang="en-US" cap="none" sz="800" b="0" i="0" u="none" baseline="0">
                    <a:solidFill>
                      <a:srgbClr val="0000FF"/>
                    </a:solidFill>
                    <a:latin typeface="Lucida Casual"/>
                    <a:ea typeface="Lucida Casual"/>
                    <a:cs typeface="Lucida Casual"/>
                  </a:rPr>
                  <a:t>ONCLUSIONES</a:t>
                </a:r>
              </a:p>
            </xdr:txBody>
          </xdr:sp>
        </xdr:grpSp>
      </xdr:grpSp>
      <xdr:pic>
        <xdr:nvPicPr>
          <xdr:cNvPr id="30" name="Picture 29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4" y="12"/>
            <a:ext cx="94" cy="8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1" name="Group 31"/>
          <xdr:cNvGrpSpPr>
            <a:grpSpLocks/>
          </xdr:cNvGrpSpPr>
        </xdr:nvGrpSpPr>
        <xdr:grpSpPr>
          <a:xfrm>
            <a:off x="232" y="343"/>
            <a:ext cx="78" cy="63"/>
            <a:chOff x="124" y="291"/>
            <a:chExt cx="67" cy="39"/>
          </a:xfrm>
          <a:solidFill>
            <a:srgbClr val="FFFFFF"/>
          </a:solidFill>
        </xdr:grpSpPr>
        <xdr:sp>
          <xdr:nvSpPr>
            <xdr:cNvPr id="33" name="TextBox 33"/>
            <xdr:cNvSpPr txBox="1">
              <a:spLocks noChangeArrowheads="1"/>
            </xdr:cNvSpPr>
          </xdr:nvSpPr>
          <xdr:spPr>
            <a:xfrm>
              <a:off x="124" y="292"/>
              <a:ext cx="67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Lucida Casual"/>
                  <a:ea typeface="Lucida Casual"/>
                  <a:cs typeface="Lucida Casual"/>
                </a:rPr>
                <a:t>antalla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C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Lucida Casual"/>
                  <a:ea typeface="Lucida Casual"/>
                  <a:cs typeface="Lucida Casual"/>
                </a:rPr>
                <a:t>ompleta</a:t>
              </a:r>
            </a:p>
          </xdr:txBody>
        </xdr:sp>
      </xdr:grpSp>
      <xdr:grpSp>
        <xdr:nvGrpSpPr>
          <xdr:cNvPr id="34" name="Group 34"/>
          <xdr:cNvGrpSpPr>
            <a:grpSpLocks/>
          </xdr:cNvGrpSpPr>
        </xdr:nvGrpSpPr>
        <xdr:grpSpPr>
          <a:xfrm>
            <a:off x="306" y="343"/>
            <a:ext cx="66" cy="63"/>
            <a:chOff x="184" y="288"/>
            <a:chExt cx="55" cy="39"/>
          </a:xfrm>
          <a:solidFill>
            <a:srgbClr val="FFFFFF"/>
          </a:solidFill>
        </xdr:grpSpPr>
        <xdr:sp>
          <xdr:nvSpPr>
            <xdr:cNvPr id="36" name="TextBox 36"/>
            <xdr:cNvSpPr txBox="1">
              <a:spLocks noChangeArrowheads="1"/>
            </xdr:cNvSpPr>
          </xdr:nvSpPr>
          <xdr:spPr>
            <a:xfrm>
              <a:off x="184" y="291"/>
              <a:ext cx="55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antalla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ormal</a:t>
              </a:r>
            </a:p>
          </xdr:txBody>
        </xdr:sp>
      </xdr:grpSp>
    </xdr:grpSp>
    <xdr:clientData/>
  </xdr:twoCellAnchor>
  <xdr:twoCellAnchor>
    <xdr:from>
      <xdr:col>0</xdr:col>
      <xdr:colOff>285750</xdr:colOff>
      <xdr:row>20</xdr:row>
      <xdr:rowOff>19050</xdr:rowOff>
    </xdr:from>
    <xdr:to>
      <xdr:col>1</xdr:col>
      <xdr:colOff>152400</xdr:colOff>
      <xdr:row>23</xdr:row>
      <xdr:rowOff>133350</xdr:rowOff>
    </xdr:to>
    <xdr:pic>
      <xdr:nvPicPr>
        <xdr:cNvPr id="37" name="Command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3257550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20</xdr:row>
      <xdr:rowOff>19050</xdr:rowOff>
    </xdr:from>
    <xdr:to>
      <xdr:col>2</xdr:col>
      <xdr:colOff>66675</xdr:colOff>
      <xdr:row>23</xdr:row>
      <xdr:rowOff>142875</xdr:rowOff>
    </xdr:to>
    <xdr:pic>
      <xdr:nvPicPr>
        <xdr:cNvPr id="38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" y="32575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20</xdr:row>
      <xdr:rowOff>19050</xdr:rowOff>
    </xdr:from>
    <xdr:to>
      <xdr:col>2</xdr:col>
      <xdr:colOff>742950</xdr:colOff>
      <xdr:row>23</xdr:row>
      <xdr:rowOff>142875</xdr:rowOff>
    </xdr:to>
    <xdr:pic>
      <xdr:nvPicPr>
        <xdr:cNvPr id="39" name="CommandButton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00200" y="32575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504825</xdr:colOff>
      <xdr:row>17</xdr:row>
      <xdr:rowOff>28575</xdr:rowOff>
    </xdr:from>
    <xdr:ext cx="1676400" cy="200025"/>
    <xdr:sp>
      <xdr:nvSpPr>
        <xdr:cNvPr id="40" name="TextBox 44"/>
        <xdr:cNvSpPr txBox="1">
          <a:spLocks noChangeArrowheads="1"/>
        </xdr:cNvSpPr>
      </xdr:nvSpPr>
      <xdr:spPr>
        <a:xfrm>
          <a:off x="4314825" y="2781300"/>
          <a:ext cx="1676400" cy="200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Versión 2.2 - Diciembre 2007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22</xdr:row>
      <xdr:rowOff>9525</xdr:rowOff>
    </xdr:from>
    <xdr:ext cx="3333750" cy="742950"/>
    <xdr:sp fLocksText="0">
      <xdr:nvSpPr>
        <xdr:cNvPr id="1" name="TextBox 12"/>
        <xdr:cNvSpPr txBox="1">
          <a:spLocks noChangeArrowheads="1"/>
        </xdr:cNvSpPr>
      </xdr:nvSpPr>
      <xdr:spPr>
        <a:xfrm>
          <a:off x="95250" y="4410075"/>
          <a:ext cx="3333750" cy="7429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66675</xdr:colOff>
      <xdr:row>22</xdr:row>
      <xdr:rowOff>19050</xdr:rowOff>
    </xdr:from>
    <xdr:ext cx="3505200" cy="704850"/>
    <xdr:sp fLocksText="0">
      <xdr:nvSpPr>
        <xdr:cNvPr id="2" name="TextBox 13"/>
        <xdr:cNvSpPr txBox="1">
          <a:spLocks noChangeArrowheads="1"/>
        </xdr:cNvSpPr>
      </xdr:nvSpPr>
      <xdr:spPr>
        <a:xfrm>
          <a:off x="3552825" y="4419600"/>
          <a:ext cx="3505200" cy="7048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31</xdr:row>
      <xdr:rowOff>0</xdr:rowOff>
    </xdr:from>
    <xdr:ext cx="6924675" cy="552450"/>
    <xdr:sp fLocksText="0">
      <xdr:nvSpPr>
        <xdr:cNvPr id="3" name="TextBox 18"/>
        <xdr:cNvSpPr txBox="1">
          <a:spLocks noChangeArrowheads="1"/>
        </xdr:cNvSpPr>
      </xdr:nvSpPr>
      <xdr:spPr>
        <a:xfrm>
          <a:off x="66675" y="6105525"/>
          <a:ext cx="6924675" cy="5524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</xdr:col>
      <xdr:colOff>0</xdr:colOff>
      <xdr:row>0</xdr:row>
      <xdr:rowOff>28575</xdr:rowOff>
    </xdr:from>
    <xdr:to>
      <xdr:col>10</xdr:col>
      <xdr:colOff>790575</xdr:colOff>
      <xdr:row>2</xdr:row>
      <xdr:rowOff>476250</xdr:rowOff>
    </xdr:to>
    <xdr:grpSp>
      <xdr:nvGrpSpPr>
        <xdr:cNvPr id="4" name="Group 147"/>
        <xdr:cNvGrpSpPr>
          <a:grpSpLocks/>
        </xdr:cNvGrpSpPr>
      </xdr:nvGrpSpPr>
      <xdr:grpSpPr>
        <a:xfrm>
          <a:off x="57150" y="28575"/>
          <a:ext cx="7010400" cy="790575"/>
          <a:chOff x="6" y="3"/>
          <a:chExt cx="736" cy="83"/>
        </a:xfrm>
        <a:solidFill>
          <a:srgbClr val="FFFFFF"/>
        </a:solidFill>
      </xdr:grpSpPr>
      <xdr:sp>
        <xdr:nvSpPr>
          <xdr:cNvPr id="5" name="TextBox 44"/>
          <xdr:cNvSpPr txBox="1">
            <a:spLocks noChangeArrowheads="1"/>
          </xdr:cNvSpPr>
        </xdr:nvSpPr>
        <xdr:spPr>
          <a:xfrm>
            <a:off x="6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PREPARACIÓN Y EVALUACIÓN DE PROYECTOS DE TRATAMIENTO DE RESIDUOS SÓLIDOS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twoCellAnchor editAs="oneCell">
    <xdr:from>
      <xdr:col>1</xdr:col>
      <xdr:colOff>95250</xdr:colOff>
      <xdr:row>6</xdr:row>
      <xdr:rowOff>19050</xdr:rowOff>
    </xdr:from>
    <xdr:to>
      <xdr:col>10</xdr:col>
      <xdr:colOff>600075</xdr:colOff>
      <xdr:row>7</xdr:row>
      <xdr:rowOff>114300</xdr:rowOff>
    </xdr:to>
    <xdr:pic>
      <xdr:nvPicPr>
        <xdr:cNvPr id="15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14475"/>
          <a:ext cx="6724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16</xdr:row>
      <xdr:rowOff>19050</xdr:rowOff>
    </xdr:from>
    <xdr:to>
      <xdr:col>1</xdr:col>
      <xdr:colOff>590550</xdr:colOff>
      <xdr:row>17</xdr:row>
      <xdr:rowOff>9525</xdr:rowOff>
    </xdr:to>
    <xdr:pic>
      <xdr:nvPicPr>
        <xdr:cNvPr id="1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32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17</xdr:row>
      <xdr:rowOff>28575</xdr:rowOff>
    </xdr:from>
    <xdr:to>
      <xdr:col>1</xdr:col>
      <xdr:colOff>590550</xdr:colOff>
      <xdr:row>18</xdr:row>
      <xdr:rowOff>19050</xdr:rowOff>
    </xdr:to>
    <xdr:pic>
      <xdr:nvPicPr>
        <xdr:cNvPr id="1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5147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18</xdr:row>
      <xdr:rowOff>28575</xdr:rowOff>
    </xdr:from>
    <xdr:to>
      <xdr:col>1</xdr:col>
      <xdr:colOff>590550</xdr:colOff>
      <xdr:row>19</xdr:row>
      <xdr:rowOff>19050</xdr:rowOff>
    </xdr:to>
    <xdr:pic>
      <xdr:nvPicPr>
        <xdr:cNvPr id="18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36957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19</xdr:row>
      <xdr:rowOff>9525</xdr:rowOff>
    </xdr:from>
    <xdr:to>
      <xdr:col>7</xdr:col>
      <xdr:colOff>533400</xdr:colOff>
      <xdr:row>20</xdr:row>
      <xdr:rowOff>57150</xdr:rowOff>
    </xdr:to>
    <xdr:pic>
      <xdr:nvPicPr>
        <xdr:cNvPr id="19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3857625"/>
          <a:ext cx="942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19</xdr:row>
      <xdr:rowOff>9525</xdr:rowOff>
    </xdr:from>
    <xdr:to>
      <xdr:col>9</xdr:col>
      <xdr:colOff>495300</xdr:colOff>
      <xdr:row>20</xdr:row>
      <xdr:rowOff>57150</xdr:rowOff>
    </xdr:to>
    <xdr:pic>
      <xdr:nvPicPr>
        <xdr:cNvPr id="20" name="Combo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29200" y="385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16</xdr:row>
      <xdr:rowOff>114300</xdr:rowOff>
    </xdr:from>
    <xdr:to>
      <xdr:col>8</xdr:col>
      <xdr:colOff>0</xdr:colOff>
      <xdr:row>17</xdr:row>
      <xdr:rowOff>161925</xdr:rowOff>
    </xdr:to>
    <xdr:pic>
      <xdr:nvPicPr>
        <xdr:cNvPr id="21" name="Combo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52850" y="3419475"/>
          <a:ext cx="1104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13</xdr:row>
      <xdr:rowOff>28575</xdr:rowOff>
    </xdr:from>
    <xdr:ext cx="6934200" cy="971550"/>
    <xdr:sp fLocksText="0">
      <xdr:nvSpPr>
        <xdr:cNvPr id="1" name="TextBox 14"/>
        <xdr:cNvSpPr txBox="1">
          <a:spLocks noChangeArrowheads="1"/>
        </xdr:cNvSpPr>
      </xdr:nvSpPr>
      <xdr:spPr>
        <a:xfrm>
          <a:off x="47625" y="2752725"/>
          <a:ext cx="693420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9525</xdr:rowOff>
    </xdr:from>
    <xdr:ext cx="6924675" cy="971550"/>
    <xdr:sp fLocksText="0">
      <xdr:nvSpPr>
        <xdr:cNvPr id="2" name="TextBox 15"/>
        <xdr:cNvSpPr txBox="1">
          <a:spLocks noChangeArrowheads="1"/>
        </xdr:cNvSpPr>
      </xdr:nvSpPr>
      <xdr:spPr>
        <a:xfrm>
          <a:off x="57150" y="1371600"/>
          <a:ext cx="6924675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9525</xdr:rowOff>
    </xdr:from>
    <xdr:ext cx="6934200" cy="971550"/>
    <xdr:sp fLocksText="0">
      <xdr:nvSpPr>
        <xdr:cNvPr id="3" name="TextBox 16"/>
        <xdr:cNvSpPr txBox="1">
          <a:spLocks noChangeArrowheads="1"/>
        </xdr:cNvSpPr>
      </xdr:nvSpPr>
      <xdr:spPr>
        <a:xfrm>
          <a:off x="57150" y="4095750"/>
          <a:ext cx="693420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29</xdr:row>
      <xdr:rowOff>0</xdr:rowOff>
    </xdr:from>
    <xdr:ext cx="6953250" cy="971550"/>
    <xdr:sp fLocksText="0">
      <xdr:nvSpPr>
        <xdr:cNvPr id="4" name="TextBox 17"/>
        <xdr:cNvSpPr txBox="1">
          <a:spLocks noChangeArrowheads="1"/>
        </xdr:cNvSpPr>
      </xdr:nvSpPr>
      <xdr:spPr>
        <a:xfrm>
          <a:off x="47625" y="5448300"/>
          <a:ext cx="695325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5" name="TextBox 579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6" name="TextBox 583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7" name="TextBox 587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8" name="TextBox 591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9" name="TextBox 614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0" name="TextBox 618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1" name="TextBox 622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2" name="TextBox 626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3" name="TextBox 652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4" name="TextBox 656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5" name="TextBox 660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6" name="TextBox 664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7" name="TextBox 687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8" name="TextBox 691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9" name="TextBox 695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0" name="TextBox 699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1" name="TextBox 435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2" name="TextBox 439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3" name="TextBox 443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4" name="TextBox 447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5" name="TextBox 470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6" name="TextBox 474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7" name="TextBox 478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8" name="TextBox 482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9" name="TextBox 508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30" name="TextBox 512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31" name="TextBox 516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32" name="TextBox 520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33" name="TextBox 543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34" name="TextBox 547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35" name="TextBox 551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36" name="TextBox 555"/>
        <xdr:cNvSpPr txBox="1">
          <a:spLocks noChangeArrowheads="1"/>
        </xdr:cNvSpPr>
      </xdr:nvSpPr>
      <xdr:spPr>
        <a:xfrm>
          <a:off x="2314575" y="67437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1</xdr:col>
      <xdr:colOff>9525</xdr:colOff>
      <xdr:row>0</xdr:row>
      <xdr:rowOff>28575</xdr:rowOff>
    </xdr:from>
    <xdr:to>
      <xdr:col>11</xdr:col>
      <xdr:colOff>85725</xdr:colOff>
      <xdr:row>2</xdr:row>
      <xdr:rowOff>476250</xdr:rowOff>
    </xdr:to>
    <xdr:grpSp>
      <xdr:nvGrpSpPr>
        <xdr:cNvPr id="37" name="Group 571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38" name="TextBox 534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TRATAMIENTO DE RESIDUOS SÓLIDOS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oneCellAnchor>
    <xdr:from>
      <xdr:col>1</xdr:col>
      <xdr:colOff>19050</xdr:colOff>
      <xdr:row>36</xdr:row>
      <xdr:rowOff>114300</xdr:rowOff>
    </xdr:from>
    <xdr:ext cx="6896100" cy="0"/>
    <xdr:sp>
      <xdr:nvSpPr>
        <xdr:cNvPr id="48" name="Line 563"/>
        <xdr:cNvSpPr>
          <a:spLocks/>
        </xdr:cNvSpPr>
      </xdr:nvSpPr>
      <xdr:spPr>
        <a:xfrm>
          <a:off x="76200" y="6696075"/>
          <a:ext cx="68961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9</xdr:col>
      <xdr:colOff>219075</xdr:colOff>
      <xdr:row>2</xdr:row>
      <xdr:rowOff>476250</xdr:rowOff>
    </xdr:to>
    <xdr:grpSp>
      <xdr:nvGrpSpPr>
        <xdr:cNvPr id="1" name="Group 175"/>
        <xdr:cNvGrpSpPr>
          <a:grpSpLocks/>
        </xdr:cNvGrpSpPr>
      </xdr:nvGrpSpPr>
      <xdr:grpSpPr>
        <a:xfrm>
          <a:off x="47625" y="28575"/>
          <a:ext cx="7010400" cy="790575"/>
          <a:chOff x="5" y="3"/>
          <a:chExt cx="736" cy="83"/>
        </a:xfrm>
        <a:solidFill>
          <a:srgbClr val="FFFFFF"/>
        </a:solidFill>
      </xdr:grpSpPr>
      <xdr:sp>
        <xdr:nvSpPr>
          <xdr:cNvPr id="2" name="TextBox 80"/>
          <xdr:cNvSpPr txBox="1">
            <a:spLocks noChangeArrowheads="1"/>
          </xdr:cNvSpPr>
        </xdr:nvSpPr>
        <xdr:spPr>
          <a:xfrm>
            <a:off x="5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TRATAMIENTO DE RESIDUOS SÓLIDOS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>
    <xdr:from>
      <xdr:col>4</xdr:col>
      <xdr:colOff>685800</xdr:colOff>
      <xdr:row>2</xdr:row>
      <xdr:rowOff>200025</xdr:rowOff>
    </xdr:from>
    <xdr:to>
      <xdr:col>5</xdr:col>
      <xdr:colOff>714375</xdr:colOff>
      <xdr:row>2</xdr:row>
      <xdr:rowOff>447675</xdr:rowOff>
    </xdr:to>
    <xdr:pic>
      <xdr:nvPicPr>
        <xdr:cNvPr id="12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542925"/>
          <a:ext cx="790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</xdr:col>
      <xdr:colOff>28575</xdr:colOff>
      <xdr:row>96</xdr:row>
      <xdr:rowOff>66675</xdr:rowOff>
    </xdr:from>
    <xdr:ext cx="6943725" cy="0"/>
    <xdr:sp>
      <xdr:nvSpPr>
        <xdr:cNvPr id="13" name="Line 118"/>
        <xdr:cNvSpPr>
          <a:spLocks/>
        </xdr:cNvSpPr>
      </xdr:nvSpPr>
      <xdr:spPr>
        <a:xfrm flipV="1">
          <a:off x="85725" y="16649700"/>
          <a:ext cx="69437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609600</xdr:colOff>
      <xdr:row>2</xdr:row>
      <xdr:rowOff>200025</xdr:rowOff>
    </xdr:from>
    <xdr:to>
      <xdr:col>4</xdr:col>
      <xdr:colOff>685800</xdr:colOff>
      <xdr:row>2</xdr:row>
      <xdr:rowOff>447675</xdr:rowOff>
    </xdr:to>
    <xdr:grpSp>
      <xdr:nvGrpSpPr>
        <xdr:cNvPr id="14" name="Group 174"/>
        <xdr:cNvGrpSpPr>
          <a:grpSpLocks/>
        </xdr:cNvGrpSpPr>
      </xdr:nvGrpSpPr>
      <xdr:grpSpPr>
        <a:xfrm>
          <a:off x="2876550" y="542925"/>
          <a:ext cx="838200" cy="247650"/>
          <a:chOff x="354" y="57"/>
          <a:chExt cx="88" cy="26"/>
        </a:xfrm>
        <a:solidFill>
          <a:srgbClr val="FFFFFF"/>
        </a:solidFill>
      </xdr:grpSpPr>
      <xdr:pic>
        <xdr:nvPicPr>
          <xdr:cNvPr id="15" name="Image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4" y="57"/>
            <a:ext cx="8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114300</xdr:colOff>
      <xdr:row>8</xdr:row>
      <xdr:rowOff>19050</xdr:rowOff>
    </xdr:from>
    <xdr:to>
      <xdr:col>2</xdr:col>
      <xdr:colOff>723900</xdr:colOff>
      <xdr:row>8</xdr:row>
      <xdr:rowOff>228600</xdr:rowOff>
    </xdr:to>
    <xdr:pic>
      <xdr:nvPicPr>
        <xdr:cNvPr id="17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1943100"/>
          <a:ext cx="609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8</xdr:row>
      <xdr:rowOff>171450</xdr:rowOff>
    </xdr:from>
    <xdr:to>
      <xdr:col>3</xdr:col>
      <xdr:colOff>47625</xdr:colOff>
      <xdr:row>8</xdr:row>
      <xdr:rowOff>390525</xdr:rowOff>
    </xdr:to>
    <xdr:pic>
      <xdr:nvPicPr>
        <xdr:cNvPr id="18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8775" y="209550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104775</xdr:colOff>
      <xdr:row>8</xdr:row>
      <xdr:rowOff>333375</xdr:rowOff>
    </xdr:from>
    <xdr:to>
      <xdr:col>3</xdr:col>
      <xdr:colOff>209550</xdr:colOff>
      <xdr:row>8</xdr:row>
      <xdr:rowOff>552450</xdr:rowOff>
    </xdr:to>
    <xdr:pic>
      <xdr:nvPicPr>
        <xdr:cNvPr id="19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225742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8</xdr:row>
      <xdr:rowOff>323850</xdr:rowOff>
    </xdr:from>
    <xdr:to>
      <xdr:col>3</xdr:col>
      <xdr:colOff>561975</xdr:colOff>
      <xdr:row>8</xdr:row>
      <xdr:rowOff>523875</xdr:rowOff>
    </xdr:to>
    <xdr:pic>
      <xdr:nvPicPr>
        <xdr:cNvPr id="20" name="TextBox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90700" y="2247900"/>
          <a:ext cx="1038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333375</xdr:rowOff>
    </xdr:from>
    <xdr:to>
      <xdr:col>2</xdr:col>
      <xdr:colOff>257175</xdr:colOff>
      <xdr:row>8</xdr:row>
      <xdr:rowOff>542925</xdr:rowOff>
    </xdr:to>
    <xdr:pic>
      <xdr:nvPicPr>
        <xdr:cNvPr id="21" name="OptionButton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0" y="2257425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9</xdr:col>
      <xdr:colOff>247650</xdr:colOff>
      <xdr:row>2</xdr:row>
      <xdr:rowOff>466725</xdr:rowOff>
    </xdr:to>
    <xdr:grpSp>
      <xdr:nvGrpSpPr>
        <xdr:cNvPr id="1" name="Group 143"/>
        <xdr:cNvGrpSpPr>
          <a:grpSpLocks/>
        </xdr:cNvGrpSpPr>
      </xdr:nvGrpSpPr>
      <xdr:grpSpPr>
        <a:xfrm>
          <a:off x="66675" y="28575"/>
          <a:ext cx="7010400" cy="781050"/>
          <a:chOff x="7" y="3"/>
          <a:chExt cx="736" cy="89"/>
        </a:xfrm>
        <a:solidFill>
          <a:srgbClr val="FFFFFF"/>
        </a:solidFill>
      </xdr:grpSpPr>
      <xdr:sp>
        <xdr:nvSpPr>
          <xdr:cNvPr id="2" name="TextBox 56"/>
          <xdr:cNvSpPr txBox="1">
            <a:spLocks noChangeArrowheads="1"/>
          </xdr:cNvSpPr>
        </xdr:nvSpPr>
        <xdr:spPr>
          <a:xfrm>
            <a:off x="7" y="3"/>
            <a:ext cx="736" cy="89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TRATAMIENTO DE RESIDUOS SÓLIDOS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oneCellAnchor>
    <xdr:from>
      <xdr:col>1</xdr:col>
      <xdr:colOff>0</xdr:colOff>
      <xdr:row>86</xdr:row>
      <xdr:rowOff>66675</xdr:rowOff>
    </xdr:from>
    <xdr:ext cx="6924675" cy="0"/>
    <xdr:sp>
      <xdr:nvSpPr>
        <xdr:cNvPr id="12" name="Line 91"/>
        <xdr:cNvSpPr>
          <a:spLocks/>
        </xdr:cNvSpPr>
      </xdr:nvSpPr>
      <xdr:spPr>
        <a:xfrm flipV="1">
          <a:off x="57150" y="14525625"/>
          <a:ext cx="6924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76200</xdr:rowOff>
    </xdr:from>
    <xdr:ext cx="6972300" cy="0"/>
    <xdr:sp>
      <xdr:nvSpPr>
        <xdr:cNvPr id="13" name="Line 94"/>
        <xdr:cNvSpPr>
          <a:spLocks/>
        </xdr:cNvSpPr>
      </xdr:nvSpPr>
      <xdr:spPr>
        <a:xfrm flipV="1">
          <a:off x="66675" y="2828925"/>
          <a:ext cx="69723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9</xdr:col>
      <xdr:colOff>676275</xdr:colOff>
      <xdr:row>2</xdr:row>
      <xdr:rowOff>476250</xdr:rowOff>
    </xdr:to>
    <xdr:grpSp>
      <xdr:nvGrpSpPr>
        <xdr:cNvPr id="1" name="Group 42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2" name="TextBox 22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TRATAMIENTO DE RESIDUOS SÓLIDOS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twoCellAnchor editAs="absolute">
    <xdr:from>
      <xdr:col>7</xdr:col>
      <xdr:colOff>238125</xdr:colOff>
      <xdr:row>22</xdr:row>
      <xdr:rowOff>66675</xdr:rowOff>
    </xdr:from>
    <xdr:to>
      <xdr:col>8</xdr:col>
      <xdr:colOff>123825</xdr:colOff>
      <xdr:row>45</xdr:row>
      <xdr:rowOff>9525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00050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9</xdr:col>
      <xdr:colOff>180975</xdr:colOff>
      <xdr:row>2</xdr:row>
      <xdr:rowOff>476250</xdr:rowOff>
    </xdr:to>
    <xdr:grpSp>
      <xdr:nvGrpSpPr>
        <xdr:cNvPr id="1" name="Group 36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2" name="TextBox 18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TRATAMIENTO DE RESIDUOS SÓLIDOS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10</xdr:col>
      <xdr:colOff>228600</xdr:colOff>
      <xdr:row>2</xdr:row>
      <xdr:rowOff>476250</xdr:rowOff>
    </xdr:to>
    <xdr:grpSp>
      <xdr:nvGrpSpPr>
        <xdr:cNvPr id="1" name="Group 64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2" name="TextBox 29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TRATAMIENTO DE RESIDUOS SÓLIDOS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oneCellAnchor>
    <xdr:from>
      <xdr:col>5</xdr:col>
      <xdr:colOff>257175</xdr:colOff>
      <xdr:row>4</xdr:row>
      <xdr:rowOff>85725</xdr:rowOff>
    </xdr:from>
    <xdr:ext cx="609600" cy="371475"/>
    <xdr:sp macro="[0]!Sensibilidad">
      <xdr:nvSpPr>
        <xdr:cNvPr id="12" name="TextBox 48"/>
        <xdr:cNvSpPr txBox="1">
          <a:spLocks noChangeArrowheads="1"/>
        </xdr:cNvSpPr>
      </xdr:nvSpPr>
      <xdr:spPr>
        <a:xfrm>
          <a:off x="3467100" y="1200150"/>
          <a:ext cx="6096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Indices</a:t>
          </a:r>
        </a:p>
      </xdr:txBody>
    </xdr:sp>
    <xdr:clientData fPrintsWithSheet="0"/>
  </xdr:oneCellAnchor>
  <xdr:twoCellAnchor>
    <xdr:from>
      <xdr:col>0</xdr:col>
      <xdr:colOff>9525</xdr:colOff>
      <xdr:row>19</xdr:row>
      <xdr:rowOff>114300</xdr:rowOff>
    </xdr:from>
    <xdr:to>
      <xdr:col>10</xdr:col>
      <xdr:colOff>114300</xdr:colOff>
      <xdr:row>19</xdr:row>
      <xdr:rowOff>114300</xdr:rowOff>
    </xdr:to>
    <xdr:sp>
      <xdr:nvSpPr>
        <xdr:cNvPr id="13" name="Line 54"/>
        <xdr:cNvSpPr>
          <a:spLocks/>
        </xdr:cNvSpPr>
      </xdr:nvSpPr>
      <xdr:spPr>
        <a:xfrm>
          <a:off x="9525" y="3952875"/>
          <a:ext cx="69532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10</xdr:col>
      <xdr:colOff>161925</xdr:colOff>
      <xdr:row>2</xdr:row>
      <xdr:rowOff>476250</xdr:rowOff>
    </xdr:to>
    <xdr:grpSp>
      <xdr:nvGrpSpPr>
        <xdr:cNvPr id="1" name="Group 36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TRATAMIENTO DE RESIDUOS SÓLIDOS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twoCellAnchor>
    <xdr:from>
      <xdr:col>1</xdr:col>
      <xdr:colOff>0</xdr:colOff>
      <xdr:row>20</xdr:row>
      <xdr:rowOff>0</xdr:rowOff>
    </xdr:from>
    <xdr:to>
      <xdr:col>5</xdr:col>
      <xdr:colOff>752475</xdr:colOff>
      <xdr:row>21</xdr:row>
      <xdr:rowOff>76200</xdr:rowOff>
    </xdr:to>
    <xdr:sp fLocksText="0">
      <xdr:nvSpPr>
        <xdr:cNvPr id="12" name="TextBox 23"/>
        <xdr:cNvSpPr txBox="1">
          <a:spLocks noChangeArrowheads="1"/>
        </xdr:cNvSpPr>
      </xdr:nvSpPr>
      <xdr:spPr>
        <a:xfrm>
          <a:off x="57150" y="4000500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6</xdr:col>
      <xdr:colOff>0</xdr:colOff>
      <xdr:row>24</xdr:row>
      <xdr:rowOff>76200</xdr:rowOff>
    </xdr:to>
    <xdr:sp fLocksText="0">
      <xdr:nvSpPr>
        <xdr:cNvPr id="13" name="TextBox 24"/>
        <xdr:cNvSpPr txBox="1">
          <a:spLocks noChangeArrowheads="1"/>
        </xdr:cNvSpPr>
      </xdr:nvSpPr>
      <xdr:spPr>
        <a:xfrm>
          <a:off x="66675" y="4552950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4</xdr:col>
      <xdr:colOff>438150</xdr:colOff>
      <xdr:row>14</xdr:row>
      <xdr:rowOff>9525</xdr:rowOff>
    </xdr:to>
    <xdr:grpSp>
      <xdr:nvGrpSpPr>
        <xdr:cNvPr id="14" name="Group 35"/>
        <xdr:cNvGrpSpPr>
          <a:grpSpLocks/>
        </xdr:cNvGrpSpPr>
      </xdr:nvGrpSpPr>
      <xdr:grpSpPr>
        <a:xfrm>
          <a:off x="57150" y="1543050"/>
          <a:ext cx="2724150" cy="1362075"/>
          <a:chOff x="6" y="196"/>
          <a:chExt cx="286" cy="145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17</xdr:row>
      <xdr:rowOff>9525</xdr:rowOff>
    </xdr:from>
    <xdr:to>
      <xdr:col>5</xdr:col>
      <xdr:colOff>752475</xdr:colOff>
      <xdr:row>18</xdr:row>
      <xdr:rowOff>85725</xdr:rowOff>
    </xdr:to>
    <xdr:sp fLocksText="0">
      <xdr:nvSpPr>
        <xdr:cNvPr id="19" name="TextBox 26"/>
        <xdr:cNvSpPr txBox="1">
          <a:spLocks noChangeArrowheads="1"/>
        </xdr:cNvSpPr>
      </xdr:nvSpPr>
      <xdr:spPr>
        <a:xfrm>
          <a:off x="57150" y="3457575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17</xdr:row>
      <xdr:rowOff>9525</xdr:rowOff>
    </xdr:from>
    <xdr:to>
      <xdr:col>9</xdr:col>
      <xdr:colOff>733425</xdr:colOff>
      <xdr:row>24</xdr:row>
      <xdr:rowOff>57150</xdr:rowOff>
    </xdr:to>
    <xdr:sp fLocksText="0">
      <xdr:nvSpPr>
        <xdr:cNvPr id="20" name="TextBox 27"/>
        <xdr:cNvSpPr txBox="1">
          <a:spLocks noChangeArrowheads="1"/>
        </xdr:cNvSpPr>
      </xdr:nvSpPr>
      <xdr:spPr>
        <a:xfrm>
          <a:off x="4391025" y="3457575"/>
          <a:ext cx="2495550" cy="1314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9</xdr:col>
      <xdr:colOff>733425</xdr:colOff>
      <xdr:row>13</xdr:row>
      <xdr:rowOff>142875</xdr:rowOff>
    </xdr:to>
    <xdr:sp fLocksText="0">
      <xdr:nvSpPr>
        <xdr:cNvPr id="21" name="TextBox 29"/>
        <xdr:cNvSpPr txBox="1">
          <a:spLocks noChangeArrowheads="1"/>
        </xdr:cNvSpPr>
      </xdr:nvSpPr>
      <xdr:spPr>
        <a:xfrm>
          <a:off x="3105150" y="1581150"/>
          <a:ext cx="3781425" cy="1295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s%20Agropecuarios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PARACION"/>
      <sheetName val="ALTERNATIVAS"/>
      <sheetName val="EVALUACIÓN PRIVADA"/>
      <sheetName val="EVALUACIÓN SOCIOECONÓMICA"/>
      <sheetName val="INDICADORES"/>
      <sheetName val="FINANCIACIÓN"/>
      <sheetName val="ANÁLISIS DE SENSIBILIDAD"/>
      <sheetName val="CONCLU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/>
  <dimension ref="E10:G1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sheetData>
    <row r="10" spans="5:7" ht="12.75">
      <c r="E10" s="8"/>
      <c r="G10" s="8"/>
    </row>
    <row r="19" ht="12.75">
      <c r="E19" s="9"/>
    </row>
  </sheetData>
  <sheetProtection sheet="1" objects="1" scenarios="1"/>
  <printOptions horizontalCentered="1" verticalCentered="1"/>
  <pageMargins left="0.31496062992125984" right="0.75" top="1" bottom="1" header="0" footer="0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M139"/>
  <sheetViews>
    <sheetView showGridLines="0" showRowColHeaders="0" zoomScaleSheetLayoutView="75" workbookViewId="0" topLeftCell="A1">
      <pane ySplit="3" topLeftCell="BM4" activePane="bottomLeft" state="frozen"/>
      <selection pane="topLeft" activeCell="F20" sqref="F20"/>
      <selection pane="bottomLeft" activeCell="A4" sqref="A4"/>
    </sheetView>
  </sheetViews>
  <sheetFormatPr defaultColWidth="11.421875" defaultRowHeight="12.75"/>
  <cols>
    <col min="1" max="1" width="0.85546875" style="0" customWidth="1"/>
    <col min="2" max="8" width="10.28125" style="0" customWidth="1"/>
    <col min="9" max="9" width="11.00390625" style="0" customWidth="1"/>
    <col min="10" max="10" width="10.28125" style="0" customWidth="1"/>
    <col min="11" max="11" width="12.28125" style="0" bestFit="1" customWidth="1"/>
  </cols>
  <sheetData>
    <row r="1" spans="2:5" ht="13.5" customHeight="1">
      <c r="B1" s="161">
        <f>INDICADORES!G30</f>
        <v>0</v>
      </c>
      <c r="C1" s="152">
        <f>INDICADORES!H30</f>
        <v>0</v>
      </c>
      <c r="D1" s="152" t="e">
        <f>INDICADORES!#REF!</f>
        <v>#REF!</v>
      </c>
      <c r="E1" s="152" t="e">
        <f>INDICADORES!#REF!</f>
        <v>#REF!</v>
      </c>
    </row>
    <row r="2" spans="2:10" ht="13.5" customHeight="1">
      <c r="B2" s="162">
        <f>INDICADORES!G37</f>
        <v>0</v>
      </c>
      <c r="C2" s="162">
        <f>INDICADORES!H37</f>
        <v>0</v>
      </c>
      <c r="D2" s="1"/>
      <c r="E2" s="1"/>
      <c r="F2" s="1"/>
      <c r="G2" s="1"/>
      <c r="H2" s="1"/>
      <c r="I2" s="1"/>
      <c r="J2" s="1"/>
    </row>
    <row r="3" spans="2:10" ht="40.5" customHeight="1">
      <c r="B3" s="163">
        <f>INDICADORES!G44</f>
        <v>0</v>
      </c>
      <c r="C3" s="163">
        <f>INDICADORES!H44</f>
        <v>0</v>
      </c>
      <c r="D3" s="2"/>
      <c r="E3" s="2"/>
      <c r="F3" s="2"/>
      <c r="G3" s="2"/>
      <c r="H3" s="2"/>
      <c r="I3" s="2"/>
      <c r="J3" s="2"/>
    </row>
    <row r="4" spans="2:10" ht="21.75" customHeight="1" thickBot="1">
      <c r="B4" s="11" t="s">
        <v>11</v>
      </c>
      <c r="C4" s="2"/>
      <c r="D4" s="2"/>
      <c r="E4" s="2"/>
      <c r="F4" s="2"/>
      <c r="G4" s="102">
        <f>numerobase+AñosInversion</f>
        <v>2</v>
      </c>
      <c r="H4" s="2"/>
      <c r="I4" s="2"/>
      <c r="J4" s="2"/>
    </row>
    <row r="5" spans="2:11" ht="14.25" customHeight="1" thickTop="1">
      <c r="B5" s="26"/>
      <c r="C5" s="27"/>
      <c r="D5" s="27"/>
      <c r="E5" s="27"/>
      <c r="F5" s="27"/>
      <c r="G5" s="27"/>
      <c r="H5" s="27"/>
      <c r="I5" s="27"/>
      <c r="J5" s="27"/>
      <c r="K5" s="28"/>
    </row>
    <row r="6" spans="2:11" ht="14.25" customHeight="1">
      <c r="B6" s="268" t="s">
        <v>22</v>
      </c>
      <c r="C6" s="269"/>
      <c r="D6" s="269"/>
      <c r="E6" s="29"/>
      <c r="F6" s="29"/>
      <c r="G6" s="29"/>
      <c r="H6" s="29"/>
      <c r="I6" s="29"/>
      <c r="J6" s="29"/>
      <c r="K6" s="30"/>
    </row>
    <row r="7" spans="2:11" ht="14.25" customHeight="1">
      <c r="B7" s="31"/>
      <c r="C7" s="32"/>
      <c r="D7" s="32"/>
      <c r="E7" s="32"/>
      <c r="F7" s="32"/>
      <c r="G7" s="32"/>
      <c r="H7" s="32"/>
      <c r="I7" s="32"/>
      <c r="J7" s="32"/>
      <c r="K7" s="33"/>
    </row>
    <row r="8" spans="2:11" ht="14.25" customHeight="1">
      <c r="B8" s="31"/>
      <c r="C8" s="32"/>
      <c r="D8" s="32"/>
      <c r="E8" s="32"/>
      <c r="F8" s="32"/>
      <c r="G8" s="32"/>
      <c r="H8" s="32"/>
      <c r="I8" s="32"/>
      <c r="J8" s="32"/>
      <c r="K8" s="33"/>
    </row>
    <row r="9" spans="2:11" ht="14.25" customHeight="1" thickBot="1">
      <c r="B9" s="31"/>
      <c r="C9" s="32"/>
      <c r="D9" s="32"/>
      <c r="E9" s="32"/>
      <c r="F9" s="32"/>
      <c r="G9" s="32"/>
      <c r="H9" s="32"/>
      <c r="I9" s="32"/>
      <c r="J9" s="32"/>
      <c r="K9" s="33"/>
    </row>
    <row r="10" spans="2:11" ht="14.25" customHeight="1" thickBot="1">
      <c r="B10" s="273" t="s">
        <v>217</v>
      </c>
      <c r="C10" s="274"/>
      <c r="D10" s="274"/>
      <c r="E10" s="275"/>
      <c r="F10" s="21">
        <v>1</v>
      </c>
      <c r="G10" s="92"/>
      <c r="H10" s="32"/>
      <c r="I10" s="34" t="s">
        <v>23</v>
      </c>
      <c r="J10" s="21">
        <f ca="1">YEAR(NOW())</f>
        <v>2008</v>
      </c>
      <c r="K10" s="33"/>
    </row>
    <row r="11" spans="2:11" ht="14.25" customHeight="1" thickBot="1">
      <c r="B11" s="273" t="s">
        <v>218</v>
      </c>
      <c r="C11" s="274"/>
      <c r="D11" s="274"/>
      <c r="E11" s="275"/>
      <c r="F11" s="21">
        <v>1</v>
      </c>
      <c r="G11" s="32"/>
      <c r="H11" s="36"/>
      <c r="I11" s="35"/>
      <c r="J11" s="32"/>
      <c r="K11" s="33"/>
    </row>
    <row r="12" spans="2:11" ht="14.25" customHeight="1">
      <c r="B12" s="270" t="s">
        <v>169</v>
      </c>
      <c r="C12" s="271"/>
      <c r="D12" s="271"/>
      <c r="E12" s="271"/>
      <c r="F12" s="271"/>
      <c r="G12" s="271"/>
      <c r="H12" s="271"/>
      <c r="I12" s="271"/>
      <c r="J12" s="271"/>
      <c r="K12" s="272"/>
    </row>
    <row r="13" spans="2:11" ht="14.25" customHeight="1" thickBot="1">
      <c r="B13" s="37"/>
      <c r="C13" s="38"/>
      <c r="D13" s="38"/>
      <c r="E13" s="38"/>
      <c r="F13" s="39"/>
      <c r="G13" s="38"/>
      <c r="H13" s="40"/>
      <c r="I13" s="39"/>
      <c r="J13" s="38"/>
      <c r="K13" s="41"/>
    </row>
    <row r="14" ht="14.25" customHeight="1" thickTop="1"/>
    <row r="15" spans="2:9" ht="14.25" customHeight="1">
      <c r="B15" s="64" t="s">
        <v>86</v>
      </c>
      <c r="G15" s="64" t="s">
        <v>175</v>
      </c>
      <c r="H15" s="64"/>
      <c r="I15" s="64"/>
    </row>
    <row r="16" spans="2:10" ht="14.25" customHeight="1">
      <c r="B16" s="180"/>
      <c r="C16" s="126"/>
      <c r="D16" s="138"/>
      <c r="G16" s="199" t="s">
        <v>176</v>
      </c>
      <c r="H16" s="200"/>
      <c r="I16" s="126"/>
      <c r="J16" s="138"/>
    </row>
    <row r="17" spans="2:10" ht="14.25" customHeight="1">
      <c r="B17" s="181"/>
      <c r="C17" s="124" t="s">
        <v>87</v>
      </c>
      <c r="D17" s="139"/>
      <c r="G17" s="201"/>
      <c r="H17" s="202"/>
      <c r="I17" s="124"/>
      <c r="J17" s="139"/>
    </row>
    <row r="18" spans="2:10" ht="14.25" customHeight="1">
      <c r="B18" s="128"/>
      <c r="C18" s="124" t="s">
        <v>121</v>
      </c>
      <c r="D18" s="139"/>
      <c r="G18" s="128">
        <v>0</v>
      </c>
      <c r="H18" s="124"/>
      <c r="I18" s="124"/>
      <c r="J18" s="139"/>
    </row>
    <row r="19" spans="2:10" ht="14.25" customHeight="1">
      <c r="B19" s="128"/>
      <c r="C19" s="124" t="s">
        <v>146</v>
      </c>
      <c r="D19" s="139"/>
      <c r="G19" s="203" t="s">
        <v>177</v>
      </c>
      <c r="H19" s="204"/>
      <c r="I19" s="204" t="s">
        <v>178</v>
      </c>
      <c r="J19" s="205"/>
    </row>
    <row r="20" spans="2:10" ht="14.25" customHeight="1">
      <c r="B20" s="130"/>
      <c r="C20" s="131"/>
      <c r="D20" s="140"/>
      <c r="G20" s="128">
        <v>1</v>
      </c>
      <c r="H20" s="124"/>
      <c r="I20" s="124">
        <v>3</v>
      </c>
      <c r="J20" s="139"/>
    </row>
    <row r="21" spans="7:10" ht="13.5" customHeight="1">
      <c r="G21" s="130"/>
      <c r="H21" s="131"/>
      <c r="I21" s="131"/>
      <c r="J21" s="140"/>
    </row>
    <row r="22" spans="2:5" ht="15.75" customHeight="1">
      <c r="B22" s="247" t="s">
        <v>10</v>
      </c>
      <c r="C22" s="247"/>
      <c r="D22" s="3"/>
      <c r="E22" s="3"/>
    </row>
    <row r="23" ht="14.25" customHeight="1"/>
    <row r="24" ht="14.25" customHeight="1"/>
    <row r="25" ht="14.25" customHeight="1"/>
    <row r="26" ht="14.25" customHeight="1"/>
    <row r="27" ht="14.25" customHeight="1" thickBot="1"/>
    <row r="28" spans="2:11" ht="14.25" customHeight="1" thickBot="1">
      <c r="B28" s="317" t="s">
        <v>164</v>
      </c>
      <c r="C28" s="318"/>
      <c r="D28" s="259"/>
      <c r="E28" s="260"/>
      <c r="F28" s="260"/>
      <c r="G28" s="260"/>
      <c r="H28" s="260"/>
      <c r="I28" s="260"/>
      <c r="J28" s="260"/>
      <c r="K28" s="261"/>
    </row>
    <row r="29" spans="2:11" ht="14.25" customHeight="1" thickBot="1">
      <c r="B29" s="317" t="s">
        <v>165</v>
      </c>
      <c r="C29" s="319"/>
      <c r="D29" s="259"/>
      <c r="E29" s="260"/>
      <c r="F29" s="260"/>
      <c r="G29" s="260"/>
      <c r="H29" s="260"/>
      <c r="I29" s="260"/>
      <c r="J29" s="260"/>
      <c r="K29" s="261"/>
    </row>
    <row r="30" ht="14.25" customHeight="1"/>
    <row r="31" ht="20.25" customHeight="1">
      <c r="B31" s="12" t="s">
        <v>12</v>
      </c>
    </row>
    <row r="32" ht="14.25" customHeight="1"/>
    <row r="33" ht="14.25" customHeight="1"/>
    <row r="36" spans="2:7" ht="15.75" customHeight="1" thickBot="1">
      <c r="B36" s="248" t="s">
        <v>88</v>
      </c>
      <c r="C36" s="248"/>
      <c r="D36" s="248"/>
      <c r="E36" s="248"/>
      <c r="G36" s="66"/>
    </row>
    <row r="37" spans="2:7" ht="13.5" customHeight="1" thickBot="1">
      <c r="B37" s="245" t="s">
        <v>89</v>
      </c>
      <c r="C37" s="246"/>
      <c r="D37" s="246"/>
      <c r="E37" s="253"/>
      <c r="F37" s="254"/>
      <c r="G37" s="255"/>
    </row>
    <row r="38" ht="13.5" customHeight="1" thickBot="1"/>
    <row r="39" spans="2:7" ht="13.5" customHeight="1">
      <c r="B39" s="212" t="s">
        <v>142</v>
      </c>
      <c r="C39" s="213"/>
      <c r="D39" s="212" t="s">
        <v>147</v>
      </c>
      <c r="E39" s="213"/>
      <c r="F39" s="212" t="s">
        <v>143</v>
      </c>
      <c r="G39" s="213"/>
    </row>
    <row r="40" spans="2:7" ht="13.5" customHeight="1" thickBot="1">
      <c r="B40" s="214"/>
      <c r="C40" s="215"/>
      <c r="D40" s="214"/>
      <c r="E40" s="215"/>
      <c r="F40" s="214"/>
      <c r="G40" s="215"/>
    </row>
    <row r="41" spans="2:7" ht="13.5" customHeight="1" thickBot="1">
      <c r="B41" s="249"/>
      <c r="C41" s="250"/>
      <c r="D41" s="251"/>
      <c r="E41" s="252"/>
      <c r="F41" s="210">
        <f>B41*D41</f>
        <v>0</v>
      </c>
      <c r="G41" s="211"/>
    </row>
    <row r="42" ht="13.5" customHeight="1" thickBot="1"/>
    <row r="43" spans="2:6" ht="13.5" customHeight="1">
      <c r="B43" s="208" t="s">
        <v>90</v>
      </c>
      <c r="C43" s="209"/>
      <c r="D43" s="209"/>
      <c r="E43" s="147"/>
      <c r="F43" s="95"/>
    </row>
    <row r="44" spans="2:8" ht="13.5" customHeight="1" thickBot="1">
      <c r="B44" s="256" t="s">
        <v>123</v>
      </c>
      <c r="C44" s="257"/>
      <c r="D44" s="258"/>
      <c r="E44" s="133">
        <v>1</v>
      </c>
      <c r="F44" s="95"/>
      <c r="H44" s="66"/>
    </row>
    <row r="45" spans="2:6" ht="13.5" customHeight="1">
      <c r="B45" s="66"/>
      <c r="C45" s="66"/>
      <c r="D45" s="66"/>
      <c r="E45" s="66"/>
      <c r="F45" s="66"/>
    </row>
    <row r="46" spans="2:9" ht="18.75" thickBot="1">
      <c r="B46" s="248" t="s">
        <v>9</v>
      </c>
      <c r="C46" s="248"/>
      <c r="D46" s="248"/>
      <c r="G46" s="46"/>
      <c r="I46" s="46"/>
    </row>
    <row r="47" spans="2:5" ht="13.5" thickBot="1">
      <c r="B47" s="216" t="s">
        <v>144</v>
      </c>
      <c r="C47" s="217"/>
      <c r="D47" s="282" t="s">
        <v>145</v>
      </c>
      <c r="E47" s="98" t="s">
        <v>4</v>
      </c>
    </row>
    <row r="48" spans="2:5" ht="13.5" thickBot="1">
      <c r="B48" s="218"/>
      <c r="C48" s="219"/>
      <c r="D48" s="283"/>
      <c r="E48" s="19">
        <v>0</v>
      </c>
    </row>
    <row r="49" spans="2:5" ht="13.5" thickBot="1">
      <c r="B49" s="218"/>
      <c r="C49" s="219"/>
      <c r="D49" s="283"/>
      <c r="E49" s="20">
        <f>AñoBase</f>
        <v>2008</v>
      </c>
    </row>
    <row r="50" spans="2:5" ht="13.5" thickBot="1">
      <c r="B50" s="206"/>
      <c r="C50" s="207"/>
      <c r="D50" s="108"/>
      <c r="E50" s="134">
        <f>$F$41*D50</f>
        <v>0</v>
      </c>
    </row>
    <row r="51" spans="2:5" ht="13.5" thickBot="1">
      <c r="B51" s="206"/>
      <c r="C51" s="207"/>
      <c r="D51" s="108"/>
      <c r="E51" s="134">
        <f>$F$41*D51</f>
        <v>0</v>
      </c>
    </row>
    <row r="52" spans="2:5" ht="13.5" thickBot="1">
      <c r="B52" s="206"/>
      <c r="C52" s="207"/>
      <c r="D52" s="108"/>
      <c r="E52" s="134">
        <f>$F$41*D52</f>
        <v>0</v>
      </c>
    </row>
    <row r="53" spans="2:5" ht="13.5" thickBot="1">
      <c r="B53" s="206"/>
      <c r="C53" s="207"/>
      <c r="D53" s="108"/>
      <c r="E53" s="134">
        <f>$F$41*D53</f>
        <v>0</v>
      </c>
    </row>
    <row r="54" spans="2:5" ht="13.5" thickBot="1">
      <c r="B54" s="206"/>
      <c r="C54" s="207"/>
      <c r="D54" s="108"/>
      <c r="E54" s="134">
        <f>$F$41*D54</f>
        <v>0</v>
      </c>
    </row>
    <row r="55" spans="2:5" ht="13.5" thickBot="1">
      <c r="B55" s="302" t="s">
        <v>6</v>
      </c>
      <c r="C55" s="303"/>
      <c r="D55" s="109">
        <f>SUM(D50:D54)</f>
        <v>0</v>
      </c>
      <c r="E55" s="134">
        <f>SUM(E50:E54)</f>
        <v>0</v>
      </c>
    </row>
    <row r="57" ht="18.75" thickBot="1">
      <c r="B57" s="46" t="s">
        <v>127</v>
      </c>
    </row>
    <row r="58" spans="2:5" ht="13.5" thickBot="1">
      <c r="B58" s="293"/>
      <c r="C58" s="294"/>
      <c r="D58" s="295"/>
      <c r="E58" s="98" t="s">
        <v>4</v>
      </c>
    </row>
    <row r="59" spans="2:5" ht="13.5" thickBot="1">
      <c r="B59" s="296"/>
      <c r="C59" s="297"/>
      <c r="D59" s="298"/>
      <c r="E59" s="19">
        <v>0</v>
      </c>
    </row>
    <row r="60" spans="2:5" ht="13.5" thickBot="1">
      <c r="B60" s="299"/>
      <c r="C60" s="300"/>
      <c r="D60" s="301"/>
      <c r="E60" s="20">
        <f>AñoBase</f>
        <v>2008</v>
      </c>
    </row>
    <row r="61" spans="2:5" ht="13.5" thickBot="1">
      <c r="B61" s="287" t="s">
        <v>124</v>
      </c>
      <c r="C61" s="288"/>
      <c r="D61" s="289"/>
      <c r="E61" s="97">
        <f>IF(PromedioDePersonas&gt;0,E55/PromedioDePersonas,)</f>
        <v>0</v>
      </c>
    </row>
    <row r="62" spans="2:5" ht="13.5" thickBot="1">
      <c r="B62" s="287" t="s">
        <v>125</v>
      </c>
      <c r="C62" s="288"/>
      <c r="D62" s="289"/>
      <c r="E62" s="96"/>
    </row>
    <row r="63" spans="2:5" ht="13.5" thickBot="1">
      <c r="B63" s="287" t="s">
        <v>126</v>
      </c>
      <c r="C63" s="288"/>
      <c r="D63" s="289"/>
      <c r="E63" s="96"/>
    </row>
    <row r="64" spans="2:5" ht="13.5" thickBot="1">
      <c r="B64" s="290" t="s">
        <v>6</v>
      </c>
      <c r="C64" s="291"/>
      <c r="D64" s="292"/>
      <c r="E64" s="97">
        <f>SUM(E61:E63)</f>
        <v>0</v>
      </c>
    </row>
    <row r="66" spans="2:11" ht="18.75" thickBot="1">
      <c r="B66" s="322" t="s">
        <v>99</v>
      </c>
      <c r="C66" s="322"/>
      <c r="D66" s="322"/>
      <c r="E66" s="322"/>
      <c r="G66" s="46" t="s">
        <v>93</v>
      </c>
      <c r="H66" s="46"/>
      <c r="I66" s="46"/>
      <c r="J66" s="46"/>
      <c r="K66" s="65"/>
    </row>
    <row r="67" spans="2:11" ht="17.25" customHeight="1">
      <c r="B67" s="284" t="s">
        <v>100</v>
      </c>
      <c r="C67" s="285"/>
      <c r="D67" s="286"/>
      <c r="E67" s="114"/>
      <c r="G67" s="284" t="s">
        <v>91</v>
      </c>
      <c r="H67" s="285"/>
      <c r="I67" s="286"/>
      <c r="J67" s="68"/>
      <c r="K67" s="66" t="s">
        <v>150</v>
      </c>
    </row>
    <row r="68" spans="2:11" ht="13.5" customHeight="1">
      <c r="B68" s="198" t="s">
        <v>101</v>
      </c>
      <c r="C68" s="192"/>
      <c r="D68" s="193"/>
      <c r="E68" s="115"/>
      <c r="G68" s="198" t="s">
        <v>171</v>
      </c>
      <c r="H68" s="192"/>
      <c r="I68" s="193"/>
      <c r="J68" s="69"/>
      <c r="K68" s="66" t="s">
        <v>94</v>
      </c>
    </row>
    <row r="69" spans="2:11" ht="13.5" customHeight="1" thickBot="1">
      <c r="B69" s="198" t="s">
        <v>102</v>
      </c>
      <c r="C69" s="192"/>
      <c r="D69" s="193"/>
      <c r="E69" s="115"/>
      <c r="G69" s="256" t="s">
        <v>172</v>
      </c>
      <c r="H69" s="257"/>
      <c r="I69" s="258"/>
      <c r="J69" s="70"/>
      <c r="K69" s="66" t="s">
        <v>92</v>
      </c>
    </row>
    <row r="70" spans="2:5" ht="13.5" customHeight="1" thickBot="1">
      <c r="B70" s="256" t="s">
        <v>103</v>
      </c>
      <c r="C70" s="257"/>
      <c r="D70" s="258"/>
      <c r="E70" s="116"/>
    </row>
    <row r="71" ht="13.5" customHeight="1" thickBot="1"/>
    <row r="72" spans="2:11" ht="19.5" customHeight="1" thickBot="1">
      <c r="B72" s="12" t="s">
        <v>104</v>
      </c>
      <c r="G72" s="148" t="s">
        <v>209</v>
      </c>
      <c r="H72" s="148"/>
      <c r="I72" s="148"/>
      <c r="J72" s="170" t="s">
        <v>204</v>
      </c>
      <c r="K72" s="170" t="s">
        <v>205</v>
      </c>
    </row>
    <row r="73" spans="2:11" ht="13.5" customHeight="1">
      <c r="B73" s="284" t="s">
        <v>95</v>
      </c>
      <c r="C73" s="285"/>
      <c r="D73" s="286"/>
      <c r="E73" s="114"/>
      <c r="F73" s="66"/>
      <c r="G73" s="315" t="s">
        <v>173</v>
      </c>
      <c r="H73" s="316"/>
      <c r="I73" s="316"/>
      <c r="J73" s="168"/>
      <c r="K73" s="164">
        <v>1</v>
      </c>
    </row>
    <row r="74" spans="2:11" ht="13.5" customHeight="1">
      <c r="B74" s="198" t="s">
        <v>96</v>
      </c>
      <c r="C74" s="192"/>
      <c r="D74" s="193"/>
      <c r="E74" s="115"/>
      <c r="F74" s="66"/>
      <c r="G74" s="222" t="s">
        <v>206</v>
      </c>
      <c r="H74" s="223"/>
      <c r="I74" s="223"/>
      <c r="J74" s="167"/>
      <c r="K74" s="165">
        <f>IF($J$73&lt;&gt;0,J74/$J$73,0)</f>
        <v>0</v>
      </c>
    </row>
    <row r="75" spans="2:11" ht="13.5" customHeight="1">
      <c r="B75" s="198" t="s">
        <v>97</v>
      </c>
      <c r="C75" s="192"/>
      <c r="D75" s="193"/>
      <c r="E75" s="115"/>
      <c r="F75" s="66"/>
      <c r="G75" s="304" t="s">
        <v>207</v>
      </c>
      <c r="H75" s="305"/>
      <c r="I75" s="306"/>
      <c r="J75" s="167"/>
      <c r="K75" s="165">
        <f>IF($J$73&lt;&gt;0,J75/$J$73,0)</f>
        <v>0</v>
      </c>
    </row>
    <row r="76" spans="2:11" ht="13.5" customHeight="1">
      <c r="B76" s="198" t="s">
        <v>98</v>
      </c>
      <c r="C76" s="192"/>
      <c r="D76" s="193"/>
      <c r="E76" s="115"/>
      <c r="F76" s="66"/>
      <c r="G76" s="222" t="s">
        <v>208</v>
      </c>
      <c r="H76" s="223"/>
      <c r="I76" s="223"/>
      <c r="J76" s="167"/>
      <c r="K76" s="165">
        <f>IF($J$73&lt;&gt;0,J76/$J$73,0)</f>
        <v>0</v>
      </c>
    </row>
    <row r="77" spans="2:11" ht="13.5" customHeight="1" thickBot="1">
      <c r="B77" s="198" t="s">
        <v>122</v>
      </c>
      <c r="C77" s="192"/>
      <c r="D77" s="193"/>
      <c r="E77" s="115"/>
      <c r="F77" s="66"/>
      <c r="G77" s="224" t="s">
        <v>210</v>
      </c>
      <c r="H77" s="197"/>
      <c r="I77" s="197"/>
      <c r="J77" s="169"/>
      <c r="K77" s="166">
        <f>IF($J$74&lt;&gt;0,J77/$J$74,0)</f>
        <v>0</v>
      </c>
    </row>
    <row r="78" spans="2:6" ht="13.5" customHeight="1" thickBot="1">
      <c r="B78" s="194" t="s">
        <v>6</v>
      </c>
      <c r="C78" s="195"/>
      <c r="D78" s="196"/>
      <c r="E78" s="117">
        <f>SUM(E73:E77)</f>
        <v>0</v>
      </c>
      <c r="F78" s="67">
        <v>1</v>
      </c>
    </row>
    <row r="79" spans="2:11" ht="13.5" customHeight="1">
      <c r="B79" s="12"/>
      <c r="G79" s="307" t="s">
        <v>174</v>
      </c>
      <c r="H79" s="308"/>
      <c r="I79" s="309"/>
      <c r="J79" s="313"/>
      <c r="K79" s="320">
        <f>IF(J74&lt;&gt;0,(Barrido)/J74,0)</f>
        <v>0</v>
      </c>
    </row>
    <row r="80" spans="7:11" ht="13.5" customHeight="1" thickBot="1">
      <c r="G80" s="310"/>
      <c r="H80" s="311"/>
      <c r="I80" s="312"/>
      <c r="J80" s="314"/>
      <c r="K80" s="321"/>
    </row>
    <row r="81" spans="2:10" ht="13.5" customHeight="1">
      <c r="B81" s="12"/>
      <c r="J81" s="118"/>
    </row>
    <row r="82" ht="15">
      <c r="B82" s="15" t="s">
        <v>151</v>
      </c>
    </row>
    <row r="83" spans="2:11" ht="12.75">
      <c r="B83" s="279" t="s">
        <v>152</v>
      </c>
      <c r="C83" s="280"/>
      <c r="D83" s="280"/>
      <c r="E83" s="280"/>
      <c r="F83" s="280"/>
      <c r="G83" s="281"/>
      <c r="H83" s="276" t="s">
        <v>148</v>
      </c>
      <c r="I83" s="277"/>
      <c r="J83" s="277"/>
      <c r="K83" s="278"/>
    </row>
    <row r="84" spans="2:11" ht="12.75">
      <c r="B84" s="190" t="s">
        <v>149</v>
      </c>
      <c r="C84" s="225"/>
      <c r="D84" s="226"/>
      <c r="E84" s="262"/>
      <c r="F84" s="263"/>
      <c r="G84" s="264"/>
      <c r="H84" s="262"/>
      <c r="I84" s="263"/>
      <c r="J84" s="263"/>
      <c r="K84" s="264"/>
    </row>
    <row r="85" spans="2:11" ht="12.75">
      <c r="B85" s="227"/>
      <c r="C85" s="228"/>
      <c r="D85" s="229"/>
      <c r="E85" s="262"/>
      <c r="F85" s="263"/>
      <c r="G85" s="264"/>
      <c r="H85" s="262"/>
      <c r="I85" s="263"/>
      <c r="J85" s="263"/>
      <c r="K85" s="264"/>
    </row>
    <row r="86" spans="2:11" ht="12.75">
      <c r="B86" s="230"/>
      <c r="C86" s="231"/>
      <c r="D86" s="232"/>
      <c r="E86" s="262"/>
      <c r="F86" s="263"/>
      <c r="G86" s="264"/>
      <c r="H86" s="262"/>
      <c r="I86" s="263"/>
      <c r="J86" s="263"/>
      <c r="K86" s="264"/>
    </row>
    <row r="87" spans="2:11" ht="12.75">
      <c r="B87" s="190" t="s">
        <v>153</v>
      </c>
      <c r="C87" s="225"/>
      <c r="D87" s="226"/>
      <c r="E87" s="262"/>
      <c r="F87" s="263"/>
      <c r="G87" s="264"/>
      <c r="H87" s="262"/>
      <c r="I87" s="263"/>
      <c r="J87" s="263"/>
      <c r="K87" s="264"/>
    </row>
    <row r="88" spans="2:11" ht="12.75">
      <c r="B88" s="227"/>
      <c r="C88" s="265"/>
      <c r="D88" s="229"/>
      <c r="E88" s="262"/>
      <c r="F88" s="263"/>
      <c r="G88" s="264"/>
      <c r="H88" s="262"/>
      <c r="I88" s="263"/>
      <c r="J88" s="263"/>
      <c r="K88" s="264"/>
    </row>
    <row r="89" spans="2:11" ht="12.75">
      <c r="B89" s="230"/>
      <c r="C89" s="231"/>
      <c r="D89" s="232"/>
      <c r="E89" s="262"/>
      <c r="F89" s="263"/>
      <c r="G89" s="264"/>
      <c r="H89" s="262"/>
      <c r="I89" s="263"/>
      <c r="J89" s="263"/>
      <c r="K89" s="264"/>
    </row>
    <row r="90" spans="2:11" ht="12.75">
      <c r="B90" s="190" t="s">
        <v>154</v>
      </c>
      <c r="C90" s="225"/>
      <c r="D90" s="226"/>
      <c r="E90" s="262"/>
      <c r="F90" s="263"/>
      <c r="G90" s="264"/>
      <c r="H90" s="262"/>
      <c r="I90" s="263"/>
      <c r="J90" s="263"/>
      <c r="K90" s="264"/>
    </row>
    <row r="91" spans="2:11" ht="12.75">
      <c r="B91" s="227"/>
      <c r="C91" s="265"/>
      <c r="D91" s="229"/>
      <c r="E91" s="262"/>
      <c r="F91" s="263"/>
      <c r="G91" s="264"/>
      <c r="H91" s="262"/>
      <c r="I91" s="263"/>
      <c r="J91" s="263"/>
      <c r="K91" s="264"/>
    </row>
    <row r="92" spans="2:11" ht="12.75">
      <c r="B92" s="230"/>
      <c r="C92" s="231"/>
      <c r="D92" s="232"/>
      <c r="E92" s="262"/>
      <c r="F92" s="263"/>
      <c r="G92" s="264"/>
      <c r="H92" s="262"/>
      <c r="I92" s="263"/>
      <c r="J92" s="263"/>
      <c r="K92" s="264"/>
    </row>
    <row r="93" spans="5:13" ht="12.75"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8">
      <c r="B94" s="12" t="s">
        <v>163</v>
      </c>
      <c r="E94" s="22"/>
      <c r="F94" s="22"/>
      <c r="G94" s="22"/>
      <c r="H94" s="22"/>
      <c r="I94" s="22"/>
      <c r="J94" s="22"/>
      <c r="K94" s="22"/>
      <c r="L94" s="22"/>
      <c r="M94" s="22"/>
    </row>
    <row r="95" spans="2:13" ht="12.75">
      <c r="B95" s="125"/>
      <c r="C95" s="126"/>
      <c r="D95" s="126"/>
      <c r="E95" s="127"/>
      <c r="F95" s="22"/>
      <c r="G95" s="22"/>
      <c r="H95" s="22"/>
      <c r="I95" s="22"/>
      <c r="J95" s="22"/>
      <c r="K95" s="22"/>
      <c r="L95" s="22"/>
      <c r="M95" s="22"/>
    </row>
    <row r="96" spans="2:13" ht="12.75">
      <c r="B96" s="128"/>
      <c r="C96" s="124"/>
      <c r="D96" s="124"/>
      <c r="E96" s="129"/>
      <c r="F96" s="22"/>
      <c r="G96" s="22"/>
      <c r="H96" s="22"/>
      <c r="I96" s="22"/>
      <c r="J96" s="22"/>
      <c r="K96" s="22"/>
      <c r="L96" s="22"/>
      <c r="M96" s="22"/>
    </row>
    <row r="97" spans="2:13" ht="12.75">
      <c r="B97" s="128"/>
      <c r="C97" s="124"/>
      <c r="D97" s="124"/>
      <c r="E97" s="129"/>
      <c r="F97" s="22"/>
      <c r="G97" s="22"/>
      <c r="H97" s="22"/>
      <c r="I97" s="22"/>
      <c r="J97" s="22"/>
      <c r="K97" s="22"/>
      <c r="L97" s="22"/>
      <c r="M97" s="22"/>
    </row>
    <row r="98" spans="2:13" ht="12.75">
      <c r="B98" s="130"/>
      <c r="C98" s="131"/>
      <c r="D98" s="131"/>
      <c r="E98" s="132"/>
      <c r="F98" s="22"/>
      <c r="G98" s="22"/>
      <c r="H98" s="22"/>
      <c r="I98" s="22"/>
      <c r="J98" s="22"/>
      <c r="K98" s="22"/>
      <c r="L98" s="22"/>
      <c r="M98" s="22"/>
    </row>
    <row r="99" spans="2:13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ht="18">
      <c r="B100" s="12" t="s">
        <v>129</v>
      </c>
    </row>
    <row r="101" spans="2:11" ht="12.75">
      <c r="B101" s="266" t="s">
        <v>60</v>
      </c>
      <c r="C101" s="220"/>
      <c r="D101" s="266" t="s">
        <v>54</v>
      </c>
      <c r="E101" s="191" t="s">
        <v>55</v>
      </c>
      <c r="F101" s="191" t="s">
        <v>56</v>
      </c>
      <c r="G101" s="220" t="s">
        <v>57</v>
      </c>
      <c r="H101" s="244" t="s">
        <v>61</v>
      </c>
      <c r="I101" s="244"/>
      <c r="J101" s="6"/>
      <c r="K101" s="236" t="s">
        <v>62</v>
      </c>
    </row>
    <row r="102" spans="2:11" ht="25.5">
      <c r="B102" s="267"/>
      <c r="C102" s="221"/>
      <c r="D102" s="267"/>
      <c r="E102" s="189"/>
      <c r="F102" s="189"/>
      <c r="G102" s="221"/>
      <c r="H102" s="47" t="s">
        <v>58</v>
      </c>
      <c r="I102" s="48" t="s">
        <v>59</v>
      </c>
      <c r="J102" s="6"/>
      <c r="K102" s="237"/>
    </row>
    <row r="103" spans="2:11" ht="12.75">
      <c r="B103" s="240" t="s">
        <v>49</v>
      </c>
      <c r="C103" s="241"/>
      <c r="D103" s="50" t="b">
        <v>0</v>
      </c>
      <c r="E103" s="50" t="b">
        <v>0</v>
      </c>
      <c r="F103" s="50" t="b">
        <v>0</v>
      </c>
      <c r="G103" s="50" t="b">
        <v>0</v>
      </c>
      <c r="H103" s="51" t="b">
        <v>0</v>
      </c>
      <c r="I103" s="52" t="b">
        <v>0</v>
      </c>
      <c r="J103" s="6"/>
      <c r="K103" s="238">
        <v>4</v>
      </c>
    </row>
    <row r="104" spans="2:11" ht="12.75">
      <c r="B104" s="242" t="s">
        <v>50</v>
      </c>
      <c r="C104" s="243"/>
      <c r="D104" s="53" t="b">
        <v>0</v>
      </c>
      <c r="E104" s="53" t="b">
        <v>0</v>
      </c>
      <c r="F104" s="53" t="b">
        <v>0</v>
      </c>
      <c r="G104" s="53" t="b">
        <v>0</v>
      </c>
      <c r="H104" s="54" t="b">
        <v>0</v>
      </c>
      <c r="I104" s="55" t="b">
        <v>0</v>
      </c>
      <c r="J104" s="6"/>
      <c r="K104" s="239"/>
    </row>
    <row r="105" spans="2:11" ht="12.75">
      <c r="B105" s="242" t="s">
        <v>51</v>
      </c>
      <c r="C105" s="243"/>
      <c r="D105" s="53" t="b">
        <v>0</v>
      </c>
      <c r="E105" s="53" t="b">
        <v>0</v>
      </c>
      <c r="F105" s="53" t="b">
        <v>0</v>
      </c>
      <c r="G105" s="53" t="b">
        <v>0</v>
      </c>
      <c r="H105" s="54" t="b">
        <v>0</v>
      </c>
      <c r="I105" s="55" t="b">
        <v>0</v>
      </c>
      <c r="J105" s="6"/>
      <c r="K105" s="6"/>
    </row>
    <row r="106" spans="2:9" ht="12.75">
      <c r="B106" s="242" t="s">
        <v>52</v>
      </c>
      <c r="C106" s="243"/>
      <c r="D106" s="53" t="b">
        <v>0</v>
      </c>
      <c r="E106" s="53" t="b">
        <v>0</v>
      </c>
      <c r="F106" s="53" t="b">
        <v>0</v>
      </c>
      <c r="G106" s="53" t="b">
        <v>0</v>
      </c>
      <c r="H106" s="56" t="b">
        <v>0</v>
      </c>
      <c r="I106" s="57" t="b">
        <v>0</v>
      </c>
    </row>
    <row r="107" spans="2:9" ht="12.75">
      <c r="B107" s="234" t="s">
        <v>53</v>
      </c>
      <c r="C107" s="235"/>
      <c r="D107" s="58" t="b">
        <v>0</v>
      </c>
      <c r="E107" s="58" t="b">
        <v>0</v>
      </c>
      <c r="F107" s="58" t="b">
        <v>0</v>
      </c>
      <c r="G107" s="58" t="b">
        <v>0</v>
      </c>
      <c r="H107" s="59" t="b">
        <v>0</v>
      </c>
      <c r="I107" s="60" t="b">
        <v>0</v>
      </c>
    </row>
    <row r="108" spans="2:12" ht="12.75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 ht="12.75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 ht="12.75" hidden="1">
      <c r="B110" s="99" t="s">
        <v>65</v>
      </c>
      <c r="C110" s="99"/>
      <c r="D110" s="99"/>
      <c r="E110" s="99"/>
      <c r="F110" s="99"/>
      <c r="G110" s="100"/>
      <c r="H110" s="99" t="s">
        <v>74</v>
      </c>
      <c r="I110" s="99"/>
      <c r="J110" s="99"/>
      <c r="K110" s="99"/>
      <c r="L110" s="99"/>
    </row>
    <row r="111" spans="2:12" ht="12.75" hidden="1">
      <c r="B111" s="99" t="s">
        <v>66</v>
      </c>
      <c r="C111" s="99"/>
      <c r="D111" s="99"/>
      <c r="E111" s="99"/>
      <c r="F111" s="99"/>
      <c r="G111" s="100"/>
      <c r="H111" s="99" t="s">
        <v>75</v>
      </c>
      <c r="I111" s="99"/>
      <c r="J111" s="99"/>
      <c r="K111" s="99"/>
      <c r="L111" s="99"/>
    </row>
    <row r="112" spans="2:12" ht="12.75" hidden="1">
      <c r="B112" s="101" t="s">
        <v>67</v>
      </c>
      <c r="C112" s="233" t="s">
        <v>68</v>
      </c>
      <c r="D112" s="233"/>
      <c r="E112" s="233"/>
      <c r="F112" s="233"/>
      <c r="G112" s="100"/>
      <c r="H112" s="101" t="s">
        <v>67</v>
      </c>
      <c r="I112" s="233" t="s">
        <v>68</v>
      </c>
      <c r="J112" s="233"/>
      <c r="K112" s="233"/>
      <c r="L112" s="233"/>
    </row>
    <row r="113" spans="2:12" ht="12.75" hidden="1">
      <c r="B113" s="101" t="s">
        <v>69</v>
      </c>
      <c r="C113" s="101">
        <v>1</v>
      </c>
      <c r="D113" s="101">
        <v>2</v>
      </c>
      <c r="E113" s="101">
        <v>3</v>
      </c>
      <c r="F113" s="101">
        <v>4</v>
      </c>
      <c r="G113" s="100"/>
      <c r="H113" s="101" t="s">
        <v>69</v>
      </c>
      <c r="I113" s="101">
        <v>1</v>
      </c>
      <c r="J113" s="101">
        <v>2</v>
      </c>
      <c r="K113" s="101">
        <v>3</v>
      </c>
      <c r="L113" s="101">
        <v>4</v>
      </c>
    </row>
    <row r="114" spans="2:12" ht="12.75" hidden="1">
      <c r="B114" s="101" t="s">
        <v>70</v>
      </c>
      <c r="C114" s="99">
        <v>0.01</v>
      </c>
      <c r="D114" s="99">
        <v>0.007</v>
      </c>
      <c r="E114" s="99">
        <v>0.005</v>
      </c>
      <c r="F114" s="99">
        <v>0</v>
      </c>
      <c r="G114" s="100"/>
      <c r="H114" s="101" t="s">
        <v>70</v>
      </c>
      <c r="I114" s="99">
        <v>0.025</v>
      </c>
      <c r="J114" s="99">
        <v>0.0175</v>
      </c>
      <c r="K114" s="99">
        <v>0.0125</v>
      </c>
      <c r="L114" s="99">
        <v>0</v>
      </c>
    </row>
    <row r="115" spans="2:12" ht="12.75" hidden="1">
      <c r="B115" s="101" t="s">
        <v>71</v>
      </c>
      <c r="C115" s="99">
        <v>0.009</v>
      </c>
      <c r="D115" s="99">
        <v>0.006</v>
      </c>
      <c r="E115" s="99">
        <v>0.004</v>
      </c>
      <c r="F115" s="99">
        <v>0</v>
      </c>
      <c r="G115" s="100"/>
      <c r="H115" s="101" t="s">
        <v>71</v>
      </c>
      <c r="I115" s="99">
        <v>0.0225</v>
      </c>
      <c r="J115" s="99">
        <v>0.015</v>
      </c>
      <c r="K115" s="99">
        <v>0.01</v>
      </c>
      <c r="L115" s="99">
        <v>0</v>
      </c>
    </row>
    <row r="116" spans="2:12" ht="12.75" hidden="1">
      <c r="B116" s="101" t="s">
        <v>72</v>
      </c>
      <c r="C116" s="99">
        <v>0.008</v>
      </c>
      <c r="D116" s="99">
        <v>0.005</v>
      </c>
      <c r="E116" s="99">
        <v>0</v>
      </c>
      <c r="F116" s="99">
        <v>0</v>
      </c>
      <c r="G116" s="100"/>
      <c r="H116" s="101" t="s">
        <v>72</v>
      </c>
      <c r="I116" s="99">
        <v>0.02</v>
      </c>
      <c r="J116" s="99">
        <v>0.0125</v>
      </c>
      <c r="K116" s="99">
        <v>0</v>
      </c>
      <c r="L116" s="99">
        <v>0</v>
      </c>
    </row>
    <row r="117" spans="2:12" ht="12.75" hidden="1">
      <c r="B117" s="101" t="s">
        <v>73</v>
      </c>
      <c r="C117" s="99">
        <v>0.007</v>
      </c>
      <c r="D117" s="99">
        <v>0</v>
      </c>
      <c r="E117" s="99">
        <v>0</v>
      </c>
      <c r="F117" s="99">
        <v>0</v>
      </c>
      <c r="G117" s="100"/>
      <c r="H117" s="101" t="s">
        <v>73</v>
      </c>
      <c r="I117" s="99">
        <v>0.0175</v>
      </c>
      <c r="J117" s="99">
        <v>0</v>
      </c>
      <c r="K117" s="99">
        <v>0</v>
      </c>
      <c r="L117" s="99">
        <v>0</v>
      </c>
    </row>
    <row r="118" spans="2:12" s="49" customFormat="1" ht="12.75">
      <c r="B118" s="94"/>
      <c r="C118" s="94"/>
      <c r="D118" s="94"/>
      <c r="E118" s="94"/>
      <c r="F118" s="94"/>
      <c r="G118" s="93"/>
      <c r="H118" s="93"/>
      <c r="I118" s="93"/>
      <c r="J118" s="93"/>
      <c r="K118" s="93"/>
      <c r="L118" s="93"/>
    </row>
    <row r="119" spans="2:12" s="49" customFormat="1" ht="12.75">
      <c r="B119"/>
      <c r="C119"/>
      <c r="D119"/>
      <c r="E119"/>
      <c r="F119"/>
      <c r="G119"/>
      <c r="H119"/>
      <c r="I119"/>
      <c r="J119"/>
      <c r="K119"/>
      <c r="L119"/>
    </row>
    <row r="120" spans="2:12" s="49" customFormat="1" ht="12.75">
      <c r="B120"/>
      <c r="C120"/>
      <c r="D120"/>
      <c r="E120"/>
      <c r="F120"/>
      <c r="G120"/>
      <c r="H120"/>
      <c r="I120"/>
      <c r="J120"/>
      <c r="K120"/>
      <c r="L120"/>
    </row>
    <row r="121" spans="2:12" s="49" customFormat="1" ht="12.75">
      <c r="B121"/>
      <c r="C121"/>
      <c r="D121"/>
      <c r="E121"/>
      <c r="F121"/>
      <c r="G121"/>
      <c r="H121"/>
      <c r="I121"/>
      <c r="J121"/>
      <c r="K121"/>
      <c r="L121"/>
    </row>
    <row r="122" spans="2:12" s="49" customFormat="1" ht="12.75">
      <c r="B122"/>
      <c r="C122"/>
      <c r="D122"/>
      <c r="E122"/>
      <c r="F122"/>
      <c r="G122"/>
      <c r="H122"/>
      <c r="I122"/>
      <c r="J122"/>
      <c r="K122"/>
      <c r="L122"/>
    </row>
    <row r="123" spans="2:12" s="49" customFormat="1" ht="12.75">
      <c r="B123"/>
      <c r="C123"/>
      <c r="D123"/>
      <c r="E123"/>
      <c r="F123"/>
      <c r="G123"/>
      <c r="H123"/>
      <c r="I123"/>
      <c r="J123"/>
      <c r="K123"/>
      <c r="L123"/>
    </row>
    <row r="124" spans="2:12" s="49" customFormat="1" ht="12.75">
      <c r="B124"/>
      <c r="C124"/>
      <c r="D124"/>
      <c r="E124"/>
      <c r="F124"/>
      <c r="G124"/>
      <c r="H124"/>
      <c r="I124"/>
      <c r="J124"/>
      <c r="K124"/>
      <c r="L124"/>
    </row>
    <row r="125" spans="2:12" s="49" customFormat="1" ht="12.75">
      <c r="B125"/>
      <c r="C125"/>
      <c r="D125"/>
      <c r="E125"/>
      <c r="F125"/>
      <c r="G125"/>
      <c r="H125"/>
      <c r="I125"/>
      <c r="J125"/>
      <c r="K125"/>
      <c r="L125"/>
    </row>
    <row r="126" spans="2:12" s="49" customFormat="1" ht="12.75">
      <c r="B126"/>
      <c r="C126"/>
      <c r="D126"/>
      <c r="E126"/>
      <c r="F126"/>
      <c r="G126"/>
      <c r="H126"/>
      <c r="I126"/>
      <c r="J126"/>
      <c r="K126"/>
      <c r="L126"/>
    </row>
    <row r="127" s="49" customFormat="1" ht="12.75"/>
    <row r="128" s="49" customFormat="1" ht="12.75"/>
    <row r="129" s="49" customFormat="1" ht="12.75"/>
    <row r="130" s="49" customFormat="1" ht="12.75"/>
    <row r="131" spans="2:12" s="49" customFormat="1" ht="12.75">
      <c r="B131"/>
      <c r="C131"/>
      <c r="D131"/>
      <c r="E131"/>
      <c r="F131"/>
      <c r="G131"/>
      <c r="H131"/>
      <c r="I131"/>
      <c r="J131"/>
      <c r="K131"/>
      <c r="L131"/>
    </row>
    <row r="132" spans="2:12" s="49" customFormat="1" ht="12.75">
      <c r="B132"/>
      <c r="C132"/>
      <c r="D132"/>
      <c r="E132"/>
      <c r="F132"/>
      <c r="G132"/>
      <c r="H132"/>
      <c r="I132"/>
      <c r="J132"/>
      <c r="K132"/>
      <c r="L132"/>
    </row>
    <row r="133" spans="2:12" s="49" customFormat="1" ht="12.75">
      <c r="B133"/>
      <c r="C133"/>
      <c r="D133"/>
      <c r="E133"/>
      <c r="F133"/>
      <c r="G133"/>
      <c r="H133"/>
      <c r="I133"/>
      <c r="J133"/>
      <c r="K133"/>
      <c r="L133"/>
    </row>
    <row r="134" spans="2:12" s="49" customFormat="1" ht="12.75">
      <c r="B134"/>
      <c r="C134"/>
      <c r="D134"/>
      <c r="E134"/>
      <c r="F134"/>
      <c r="G134"/>
      <c r="H134"/>
      <c r="I134"/>
      <c r="J134"/>
      <c r="K134"/>
      <c r="L134"/>
    </row>
    <row r="135" spans="2:12" s="49" customFormat="1" ht="12.75">
      <c r="B135"/>
      <c r="C135"/>
      <c r="D135"/>
      <c r="E135"/>
      <c r="F135"/>
      <c r="G135"/>
      <c r="H135"/>
      <c r="I135"/>
      <c r="J135"/>
      <c r="K135"/>
      <c r="L135"/>
    </row>
    <row r="136" spans="2:12" s="49" customFormat="1" ht="12.75">
      <c r="B136"/>
      <c r="C136"/>
      <c r="D136"/>
      <c r="E136"/>
      <c r="F136"/>
      <c r="G136"/>
      <c r="H136"/>
      <c r="I136"/>
      <c r="J136"/>
      <c r="K136"/>
      <c r="L136"/>
    </row>
    <row r="137" spans="2:12" s="49" customFormat="1" ht="12.75">
      <c r="B137"/>
      <c r="C137"/>
      <c r="D137"/>
      <c r="E137"/>
      <c r="F137"/>
      <c r="G137"/>
      <c r="H137"/>
      <c r="I137"/>
      <c r="J137"/>
      <c r="K137"/>
      <c r="L137"/>
    </row>
    <row r="138" spans="2:12" s="49" customFormat="1" ht="12.75">
      <c r="B138"/>
      <c r="C138"/>
      <c r="D138"/>
      <c r="E138"/>
      <c r="F138"/>
      <c r="G138"/>
      <c r="H138"/>
      <c r="I138"/>
      <c r="J138"/>
      <c r="K138"/>
      <c r="L138"/>
    </row>
    <row r="139" spans="2:12" s="49" customFormat="1" ht="12.75">
      <c r="B139"/>
      <c r="C139"/>
      <c r="D139"/>
      <c r="E139"/>
      <c r="F139"/>
      <c r="G139"/>
      <c r="H139"/>
      <c r="I139"/>
      <c r="J139"/>
      <c r="K139"/>
      <c r="L139"/>
    </row>
  </sheetData>
  <sheetProtection sheet="1" objects="1" scenarios="1"/>
  <mergeCells count="97">
    <mergeCell ref="J79:J80"/>
    <mergeCell ref="G73:I73"/>
    <mergeCell ref="D29:K29"/>
    <mergeCell ref="B28:C28"/>
    <mergeCell ref="B29:C29"/>
    <mergeCell ref="K79:K80"/>
    <mergeCell ref="G69:I69"/>
    <mergeCell ref="B66:E66"/>
    <mergeCell ref="B67:D67"/>
    <mergeCell ref="G76:I76"/>
    <mergeCell ref="G75:I75"/>
    <mergeCell ref="G79:I80"/>
    <mergeCell ref="B75:D75"/>
    <mergeCell ref="B70:D70"/>
    <mergeCell ref="B68:D68"/>
    <mergeCell ref="B73:D73"/>
    <mergeCell ref="B51:C51"/>
    <mergeCell ref="B55:C55"/>
    <mergeCell ref="B62:D62"/>
    <mergeCell ref="B63:D63"/>
    <mergeCell ref="B83:G83"/>
    <mergeCell ref="D47:D49"/>
    <mergeCell ref="B69:D69"/>
    <mergeCell ref="G67:I67"/>
    <mergeCell ref="G68:I68"/>
    <mergeCell ref="B53:C53"/>
    <mergeCell ref="B54:C54"/>
    <mergeCell ref="B61:D61"/>
    <mergeCell ref="B64:D64"/>
    <mergeCell ref="B58:D60"/>
    <mergeCell ref="H87:K87"/>
    <mergeCell ref="H83:K83"/>
    <mergeCell ref="H84:K84"/>
    <mergeCell ref="H85:K85"/>
    <mergeCell ref="H86:K86"/>
    <mergeCell ref="H90:K90"/>
    <mergeCell ref="E88:G88"/>
    <mergeCell ref="E89:G89"/>
    <mergeCell ref="H88:K88"/>
    <mergeCell ref="H89:K89"/>
    <mergeCell ref="B101:C102"/>
    <mergeCell ref="D101:D102"/>
    <mergeCell ref="B6:D6"/>
    <mergeCell ref="B12:K12"/>
    <mergeCell ref="B10:E10"/>
    <mergeCell ref="B11:E11"/>
    <mergeCell ref="E91:G91"/>
    <mergeCell ref="E92:G92"/>
    <mergeCell ref="H91:K91"/>
    <mergeCell ref="H92:K92"/>
    <mergeCell ref="E84:G84"/>
    <mergeCell ref="E85:G85"/>
    <mergeCell ref="E86:G86"/>
    <mergeCell ref="B90:D92"/>
    <mergeCell ref="E90:G90"/>
    <mergeCell ref="B87:D89"/>
    <mergeCell ref="E87:G87"/>
    <mergeCell ref="B37:D37"/>
    <mergeCell ref="B22:C22"/>
    <mergeCell ref="B46:D46"/>
    <mergeCell ref="B36:E36"/>
    <mergeCell ref="B41:C41"/>
    <mergeCell ref="D41:E41"/>
    <mergeCell ref="E37:G37"/>
    <mergeCell ref="B44:D44"/>
    <mergeCell ref="B39:C40"/>
    <mergeCell ref="D28:K28"/>
    <mergeCell ref="C112:F112"/>
    <mergeCell ref="I112:L112"/>
    <mergeCell ref="B107:C107"/>
    <mergeCell ref="K101:K102"/>
    <mergeCell ref="K103:K104"/>
    <mergeCell ref="B103:C103"/>
    <mergeCell ref="B104:C104"/>
    <mergeCell ref="H101:I101"/>
    <mergeCell ref="B105:C105"/>
    <mergeCell ref="B106:C106"/>
    <mergeCell ref="G101:G102"/>
    <mergeCell ref="G74:I74"/>
    <mergeCell ref="G77:I77"/>
    <mergeCell ref="B76:D76"/>
    <mergeCell ref="B78:D78"/>
    <mergeCell ref="B77:D77"/>
    <mergeCell ref="B74:D74"/>
    <mergeCell ref="E101:E102"/>
    <mergeCell ref="F101:F102"/>
    <mergeCell ref="B84:D86"/>
    <mergeCell ref="G16:H17"/>
    <mergeCell ref="G19:H19"/>
    <mergeCell ref="I19:J19"/>
    <mergeCell ref="B52:C52"/>
    <mergeCell ref="B43:D43"/>
    <mergeCell ref="F41:G41"/>
    <mergeCell ref="D39:E40"/>
    <mergeCell ref="F39:G40"/>
    <mergeCell ref="B47:C49"/>
    <mergeCell ref="B50:C50"/>
  </mergeCells>
  <printOptions horizontalCentered="1" verticalCentered="1"/>
  <pageMargins left="0.75" right="0.75" top="1" bottom="1" header="0" footer="0"/>
  <pageSetup horizontalDpi="300" verticalDpi="300" orientation="landscape" scale="58" r:id="rId4"/>
  <headerFooter alignWithMargins="0">
    <oddFooter>&amp;RPágina &amp;P de &amp;N</oddFooter>
  </headerFooter>
  <rowBreaks count="1" manualBreakCount="1">
    <brk id="66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B2:J37"/>
  <sheetViews>
    <sheetView showGridLines="0" showRowColHeaders="0" workbookViewId="0" topLeftCell="A1">
      <pane ySplit="3" topLeftCell="BM4" activePane="bottomLeft" state="frozen"/>
      <selection pane="topLeft" activeCell="F20" sqref="F20"/>
      <selection pane="bottomLeft" activeCell="A4" sqref="A4"/>
    </sheetView>
  </sheetViews>
  <sheetFormatPr defaultColWidth="11.421875" defaultRowHeight="12.75"/>
  <cols>
    <col min="1" max="1" width="0.85546875" style="0" customWidth="1"/>
    <col min="2" max="10" width="10.28125" style="0" customWidth="1"/>
  </cols>
  <sheetData>
    <row r="1" ht="13.5" customHeight="1"/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40.5" customHeight="1">
      <c r="B3" s="2"/>
      <c r="C3" s="2"/>
      <c r="D3" s="2"/>
      <c r="E3" s="2"/>
      <c r="F3" s="2"/>
      <c r="G3" s="2"/>
      <c r="H3" s="2"/>
      <c r="I3" s="2"/>
      <c r="J3" s="2"/>
    </row>
    <row r="4" spans="2:9" ht="20.25">
      <c r="B4" s="10" t="s">
        <v>222</v>
      </c>
      <c r="E4" s="13"/>
      <c r="F4" s="14"/>
      <c r="I4" s="8"/>
    </row>
    <row r="5" ht="19.5" customHeight="1">
      <c r="B5" s="12" t="s">
        <v>13</v>
      </c>
    </row>
    <row r="13" ht="18">
      <c r="B13" s="12" t="s">
        <v>14</v>
      </c>
    </row>
    <row r="21" ht="18">
      <c r="B21" s="12" t="s">
        <v>15</v>
      </c>
    </row>
    <row r="29" ht="18">
      <c r="B29" s="12" t="s">
        <v>16</v>
      </c>
    </row>
    <row r="37" spans="2:7" ht="12.75">
      <c r="B37" s="22"/>
      <c r="C37" s="22"/>
      <c r="D37" s="22"/>
      <c r="E37" s="22"/>
      <c r="F37" s="23"/>
      <c r="G37" s="23"/>
    </row>
  </sheetData>
  <sheetProtection sheet="1" objects="1" scenarios="1"/>
  <printOptions horizontalCentered="1" verticalCentered="1"/>
  <pageMargins left="0.75" right="0.75" top="1" bottom="1" header="0" footer="0"/>
  <pageSetup horizontalDpi="300" verticalDpi="300" orientation="landscape" r:id="rId4"/>
  <headerFooter alignWithMargins="0">
    <oddFooter>&amp;RPágina &amp;P de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G121"/>
  <sheetViews>
    <sheetView showGridLines="0" showRowColHeaders="0" zoomScaleSheetLayoutView="10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85546875" style="0" customWidth="1"/>
    <col min="2" max="2" width="21.8515625" style="0" customWidth="1"/>
    <col min="3" max="3" width="11.28125" style="0" customWidth="1"/>
  </cols>
  <sheetData>
    <row r="1" ht="13.5" customHeight="1">
      <c r="B1" s="152" t="b">
        <v>0</v>
      </c>
    </row>
    <row r="2" ht="13.5" customHeight="1"/>
    <row r="3" ht="40.5" customHeight="1"/>
    <row r="4" ht="20.25">
      <c r="B4" s="10" t="s">
        <v>17</v>
      </c>
    </row>
    <row r="5" ht="18.75" thickBot="1">
      <c r="B5" s="12" t="s">
        <v>219</v>
      </c>
    </row>
    <row r="6" spans="2:6" ht="13.5" thickBot="1">
      <c r="B6" s="329" t="s">
        <v>105</v>
      </c>
      <c r="C6" s="349"/>
      <c r="D6" s="349"/>
      <c r="E6" s="330"/>
      <c r="F6" s="81">
        <v>0.1281</v>
      </c>
    </row>
    <row r="7" ht="12.75">
      <c r="F7" s="120"/>
    </row>
    <row r="8" spans="2:4" ht="18.75" thickBot="1">
      <c r="B8" s="12" t="s">
        <v>128</v>
      </c>
      <c r="D8" s="43">
        <f>interesprivado</f>
        <v>0.1281</v>
      </c>
    </row>
    <row r="9" spans="2:7" ht="44.25" customHeight="1" thickBot="1">
      <c r="B9" s="149" t="s">
        <v>155</v>
      </c>
      <c r="C9" s="356"/>
      <c r="D9" s="357"/>
      <c r="E9" s="151" t="s">
        <v>215</v>
      </c>
      <c r="F9" s="150"/>
      <c r="G9" s="160"/>
    </row>
    <row r="10" spans="3:5" ht="13.5" thickBot="1">
      <c r="C10" s="150"/>
      <c r="E10" s="136">
        <v>1</v>
      </c>
    </row>
    <row r="11" spans="2:5" ht="13.5" customHeight="1" thickBot="1">
      <c r="B11" s="325" t="s">
        <v>2</v>
      </c>
      <c r="C11" s="353" t="s">
        <v>166</v>
      </c>
      <c r="D11" s="350" t="s">
        <v>4</v>
      </c>
      <c r="E11" s="351"/>
    </row>
    <row r="12" spans="2:5" ht="12.75">
      <c r="B12" s="352"/>
      <c r="C12" s="354"/>
      <c r="D12" s="17">
        <v>0</v>
      </c>
      <c r="E12" s="325" t="s">
        <v>3</v>
      </c>
    </row>
    <row r="13" spans="2:5" ht="13.5" thickBot="1">
      <c r="B13" s="326"/>
      <c r="C13" s="355"/>
      <c r="D13" s="18">
        <v>2000</v>
      </c>
      <c r="E13" s="326"/>
    </row>
    <row r="14" spans="2:5" ht="13.5" thickBot="1">
      <c r="B14" s="111" t="s">
        <v>117</v>
      </c>
      <c r="C14" s="110"/>
      <c r="D14" s="112"/>
      <c r="E14" s="62"/>
    </row>
    <row r="15" spans="2:5" ht="13.5" thickBot="1">
      <c r="B15" s="113">
        <f>IF(PREPARACION!B50&lt;&gt;"",PREPARACION!B50,"")</f>
      </c>
      <c r="C15" s="135"/>
      <c r="D15" s="107">
        <f>PREPARACION!E50/PromedioDePersonas*$C$15*12*Cambio</f>
        <v>0</v>
      </c>
      <c r="E15" s="107">
        <f aca="true" t="shared" si="0" ref="E15:E21">SUM(D15:D15)</f>
        <v>0</v>
      </c>
    </row>
    <row r="16" spans="2:5" ht="13.5" thickBot="1">
      <c r="B16" s="113">
        <f>IF(PREPARACION!B51&lt;&gt;"",PREPARACION!B51,"")</f>
      </c>
      <c r="C16" s="135"/>
      <c r="D16" s="107">
        <f>PREPARACION!E51/PromedioDePersonas*$C$16*12*Cambio</f>
        <v>0</v>
      </c>
      <c r="E16" s="107">
        <f t="shared" si="0"/>
        <v>0</v>
      </c>
    </row>
    <row r="17" spans="2:5" ht="13.5" thickBot="1">
      <c r="B17" s="113">
        <f>IF(PREPARACION!B52&lt;&gt;"",PREPARACION!B52,"")</f>
      </c>
      <c r="C17" s="135"/>
      <c r="D17" s="107">
        <f>PREPARACION!E52/PromedioDePersonas*$C$17*12*Cambio</f>
        <v>0</v>
      </c>
      <c r="E17" s="107">
        <f t="shared" si="0"/>
        <v>0</v>
      </c>
    </row>
    <row r="18" spans="2:5" ht="13.5" thickBot="1">
      <c r="B18" s="113">
        <f>IF(PREPARACION!B53&lt;&gt;"",PREPARACION!B53,"")</f>
      </c>
      <c r="C18" s="135"/>
      <c r="D18" s="107">
        <f>PREPARACION!E53/PromedioDePersonas*$C$18*12*Cambio</f>
        <v>0</v>
      </c>
      <c r="E18" s="107">
        <f t="shared" si="0"/>
        <v>0</v>
      </c>
    </row>
    <row r="19" spans="2:5" ht="13.5" thickBot="1">
      <c r="B19" s="113">
        <f>IF(PREPARACION!B54&lt;&gt;"",PREPARACION!B54,"")</f>
      </c>
      <c r="C19" s="135"/>
      <c r="D19" s="107">
        <f>PREPARACION!E54/PromedioDePersonas*$C$19*12*Cambio</f>
        <v>0</v>
      </c>
      <c r="E19" s="107">
        <f t="shared" si="0"/>
        <v>0</v>
      </c>
    </row>
    <row r="20" spans="2:5" ht="13.5" thickBot="1">
      <c r="B20" s="85" t="s">
        <v>118</v>
      </c>
      <c r="C20" s="135"/>
      <c r="D20" s="107">
        <f>PREPARACION!E62*$C$20*12*Cambio</f>
        <v>0</v>
      </c>
      <c r="E20" s="107">
        <f t="shared" si="0"/>
        <v>0</v>
      </c>
    </row>
    <row r="21" spans="2:5" ht="13.5" thickBot="1">
      <c r="B21" s="85" t="s">
        <v>119</v>
      </c>
      <c r="C21" s="135"/>
      <c r="D21" s="107">
        <f>PREPARACION!E63*$C$21*12*Cambio</f>
        <v>0</v>
      </c>
      <c r="E21" s="107">
        <f t="shared" si="0"/>
        <v>0</v>
      </c>
    </row>
    <row r="22" spans="2:5" ht="13.5" thickBot="1">
      <c r="B22" s="86"/>
      <c r="C22" s="87"/>
      <c r="D22" s="44"/>
      <c r="E22" s="45"/>
    </row>
    <row r="23" spans="2:5" ht="13.5" thickBot="1">
      <c r="B23" s="347" t="s">
        <v>120</v>
      </c>
      <c r="C23" s="348"/>
      <c r="D23" s="107">
        <f>SUM(D15:D21)</f>
        <v>0</v>
      </c>
      <c r="E23" s="107">
        <f>SUM(D23:D23)</f>
        <v>0</v>
      </c>
    </row>
    <row r="25" ht="18.75" thickBot="1">
      <c r="B25" s="12" t="s">
        <v>18</v>
      </c>
    </row>
    <row r="26" spans="2:3" ht="27.75" customHeight="1" thickBot="1">
      <c r="B26" s="121" t="s">
        <v>155</v>
      </c>
      <c r="C26" s="183" t="s">
        <v>200</v>
      </c>
    </row>
    <row r="27" spans="4:5" ht="13.5" thickBot="1">
      <c r="D27" s="146">
        <v>1</v>
      </c>
      <c r="E27" s="146">
        <v>1</v>
      </c>
    </row>
    <row r="28" spans="2:5" ht="13.5" thickBot="1">
      <c r="B28" s="337" t="s">
        <v>2</v>
      </c>
      <c r="C28" s="338"/>
      <c r="D28" s="323" t="s">
        <v>4</v>
      </c>
      <c r="E28" s="324"/>
    </row>
    <row r="29" spans="2:5" ht="12.75">
      <c r="B29" s="339"/>
      <c r="C29" s="340"/>
      <c r="D29" s="17">
        <v>0</v>
      </c>
      <c r="E29" s="325" t="s">
        <v>3</v>
      </c>
    </row>
    <row r="30" spans="2:5" ht="13.5" thickBot="1">
      <c r="B30" s="341"/>
      <c r="C30" s="342"/>
      <c r="D30" s="18">
        <v>2000</v>
      </c>
      <c r="E30" s="326"/>
    </row>
    <row r="31" spans="2:5" ht="13.5" thickBot="1">
      <c r="B31" s="88" t="s">
        <v>112</v>
      </c>
      <c r="C31" s="61"/>
      <c r="D31" s="71"/>
      <c r="E31" s="62"/>
    </row>
    <row r="32" spans="2:5" ht="13.5" thickBot="1">
      <c r="B32" s="86" t="s">
        <v>106</v>
      </c>
      <c r="C32" s="44"/>
      <c r="D32" s="44"/>
      <c r="E32" s="45"/>
    </row>
    <row r="33" spans="2:5" ht="13.5" thickBot="1">
      <c r="B33" s="327" t="s">
        <v>85</v>
      </c>
      <c r="C33" s="328"/>
      <c r="D33" s="104"/>
      <c r="E33" s="107">
        <f aca="true" t="shared" si="1" ref="E33:E39">SUM(D33:D33)</f>
        <v>0</v>
      </c>
    </row>
    <row r="34" spans="2:5" ht="13.5" thickBot="1">
      <c r="B34" s="327" t="s">
        <v>39</v>
      </c>
      <c r="C34" s="328"/>
      <c r="D34" s="104"/>
      <c r="E34" s="107">
        <f t="shared" si="1"/>
        <v>0</v>
      </c>
    </row>
    <row r="35" spans="2:5" ht="13.5" thickBot="1">
      <c r="B35" s="327" t="s">
        <v>38</v>
      </c>
      <c r="C35" s="328"/>
      <c r="D35" s="104"/>
      <c r="E35" s="107">
        <f t="shared" si="1"/>
        <v>0</v>
      </c>
    </row>
    <row r="36" spans="2:5" ht="13.5" thickBot="1">
      <c r="B36" s="327" t="s">
        <v>40</v>
      </c>
      <c r="C36" s="328"/>
      <c r="D36" s="104"/>
      <c r="E36" s="107">
        <f t="shared" si="1"/>
        <v>0</v>
      </c>
    </row>
    <row r="37" spans="2:5" ht="13.5" thickBot="1">
      <c r="B37" s="327" t="s">
        <v>41</v>
      </c>
      <c r="C37" s="328"/>
      <c r="D37" s="104"/>
      <c r="E37" s="107">
        <f t="shared" si="1"/>
        <v>0</v>
      </c>
    </row>
    <row r="38" spans="2:5" ht="13.5" thickBot="1">
      <c r="B38" s="327" t="s">
        <v>42</v>
      </c>
      <c r="C38" s="328"/>
      <c r="D38" s="104"/>
      <c r="E38" s="107">
        <f t="shared" si="1"/>
        <v>0</v>
      </c>
    </row>
    <row r="39" spans="2:5" ht="13.5" thickBot="1">
      <c r="B39" s="290" t="s">
        <v>5</v>
      </c>
      <c r="C39" s="292"/>
      <c r="D39" s="107">
        <f>SUM(D33:D38)</f>
        <v>0</v>
      </c>
      <c r="E39" s="107">
        <f t="shared" si="1"/>
        <v>0</v>
      </c>
    </row>
    <row r="40" spans="1:5" ht="13.5" thickBot="1">
      <c r="A40" s="5"/>
      <c r="B40" s="86" t="s">
        <v>107</v>
      </c>
      <c r="C40" s="87"/>
      <c r="D40" s="44"/>
      <c r="E40" s="45"/>
    </row>
    <row r="41" spans="2:5" ht="13.5" thickBot="1">
      <c r="B41" s="327" t="s">
        <v>85</v>
      </c>
      <c r="C41" s="328"/>
      <c r="D41" s="104"/>
      <c r="E41" s="107">
        <f aca="true" t="shared" si="2" ref="E41:E47">SUM(D41:D41)</f>
        <v>0</v>
      </c>
    </row>
    <row r="42" spans="2:5" ht="13.5" thickBot="1">
      <c r="B42" s="327" t="s">
        <v>39</v>
      </c>
      <c r="C42" s="328"/>
      <c r="D42" s="104"/>
      <c r="E42" s="107">
        <f t="shared" si="2"/>
        <v>0</v>
      </c>
    </row>
    <row r="43" spans="2:5" ht="13.5" thickBot="1">
      <c r="B43" s="327" t="s">
        <v>38</v>
      </c>
      <c r="C43" s="328"/>
      <c r="D43" s="104"/>
      <c r="E43" s="107">
        <f t="shared" si="2"/>
        <v>0</v>
      </c>
    </row>
    <row r="44" spans="2:5" ht="13.5" thickBot="1">
      <c r="B44" s="327" t="s">
        <v>40</v>
      </c>
      <c r="C44" s="328"/>
      <c r="D44" s="104"/>
      <c r="E44" s="107">
        <f t="shared" si="2"/>
        <v>0</v>
      </c>
    </row>
    <row r="45" spans="2:5" ht="13.5" thickBot="1">
      <c r="B45" s="327" t="s">
        <v>41</v>
      </c>
      <c r="C45" s="328"/>
      <c r="D45" s="104"/>
      <c r="E45" s="107">
        <f t="shared" si="2"/>
        <v>0</v>
      </c>
    </row>
    <row r="46" spans="2:5" ht="13.5" thickBot="1">
      <c r="B46" s="327" t="s">
        <v>42</v>
      </c>
      <c r="C46" s="328"/>
      <c r="D46" s="104"/>
      <c r="E46" s="107">
        <f t="shared" si="2"/>
        <v>0</v>
      </c>
    </row>
    <row r="47" spans="2:5" ht="13.5" thickBot="1">
      <c r="B47" s="290" t="s">
        <v>5</v>
      </c>
      <c r="C47" s="292"/>
      <c r="D47" s="107">
        <f>SUM(D41:D46)</f>
        <v>0</v>
      </c>
      <c r="E47" s="107">
        <f t="shared" si="2"/>
        <v>0</v>
      </c>
    </row>
    <row r="48" spans="2:5" ht="13.5" thickBot="1">
      <c r="B48" s="86" t="s">
        <v>108</v>
      </c>
      <c r="C48" s="87"/>
      <c r="D48" s="44"/>
      <c r="E48" s="45"/>
    </row>
    <row r="49" spans="2:5" ht="13.5" thickBot="1">
      <c r="B49" s="327" t="s">
        <v>85</v>
      </c>
      <c r="C49" s="328"/>
      <c r="D49" s="104"/>
      <c r="E49" s="107">
        <f aca="true" t="shared" si="3" ref="E49:E56">SUM(D49:D49)</f>
        <v>0</v>
      </c>
    </row>
    <row r="50" spans="2:5" ht="13.5" customHeight="1" thickBot="1">
      <c r="B50" s="327" t="s">
        <v>39</v>
      </c>
      <c r="C50" s="328"/>
      <c r="D50" s="104"/>
      <c r="E50" s="107">
        <f t="shared" si="3"/>
        <v>0</v>
      </c>
    </row>
    <row r="51" spans="2:5" ht="13.5" thickBot="1">
      <c r="B51" s="327" t="s">
        <v>38</v>
      </c>
      <c r="C51" s="328"/>
      <c r="D51" s="104"/>
      <c r="E51" s="107">
        <f t="shared" si="3"/>
        <v>0</v>
      </c>
    </row>
    <row r="52" spans="2:5" ht="13.5" thickBot="1">
      <c r="B52" s="327" t="s">
        <v>40</v>
      </c>
      <c r="C52" s="328"/>
      <c r="D52" s="104"/>
      <c r="E52" s="107">
        <f t="shared" si="3"/>
        <v>0</v>
      </c>
    </row>
    <row r="53" spans="2:5" ht="13.5" thickBot="1">
      <c r="B53" s="327" t="s">
        <v>41</v>
      </c>
      <c r="C53" s="328"/>
      <c r="D53" s="104"/>
      <c r="E53" s="107">
        <f t="shared" si="3"/>
        <v>0</v>
      </c>
    </row>
    <row r="54" spans="2:5" ht="13.5" thickBot="1">
      <c r="B54" s="327" t="s">
        <v>42</v>
      </c>
      <c r="C54" s="328"/>
      <c r="D54" s="104"/>
      <c r="E54" s="107">
        <f t="shared" si="3"/>
        <v>0</v>
      </c>
    </row>
    <row r="55" spans="2:5" ht="13.5" thickBot="1">
      <c r="B55" s="290" t="s">
        <v>5</v>
      </c>
      <c r="C55" s="292"/>
      <c r="D55" s="107">
        <f>SUM(D49:D54)</f>
        <v>0</v>
      </c>
      <c r="E55" s="107">
        <f t="shared" si="3"/>
        <v>0</v>
      </c>
    </row>
    <row r="56" spans="2:5" ht="13.5" thickBot="1">
      <c r="B56" s="358" t="s">
        <v>113</v>
      </c>
      <c r="C56" s="359"/>
      <c r="D56" s="107">
        <f>(D39+D47+D55)*CambioOperacion</f>
        <v>0</v>
      </c>
      <c r="E56" s="107">
        <f t="shared" si="3"/>
        <v>0</v>
      </c>
    </row>
    <row r="57" spans="2:5" ht="13.5" thickBot="1">
      <c r="B57" s="89"/>
      <c r="C57" s="90"/>
      <c r="D57" s="44"/>
      <c r="E57" s="45"/>
    </row>
    <row r="58" spans="2:6" ht="13.5" thickBot="1">
      <c r="B58" s="358" t="s">
        <v>114</v>
      </c>
      <c r="C58" s="360"/>
      <c r="D58" s="44"/>
      <c r="E58" s="45"/>
      <c r="F58" s="91"/>
    </row>
    <row r="59" spans="2:5" ht="13.5" thickBot="1">
      <c r="B59" s="86" t="s">
        <v>106</v>
      </c>
      <c r="C59" s="87"/>
      <c r="D59" s="44"/>
      <c r="E59" s="45"/>
    </row>
    <row r="60" spans="2:6" ht="13.5" thickBot="1">
      <c r="B60" s="327" t="s">
        <v>85</v>
      </c>
      <c r="C60" s="328"/>
      <c r="D60" s="104"/>
      <c r="E60" s="107">
        <f aca="true" t="shared" si="4" ref="E60:E66">SUM(D60:D60)</f>
        <v>0</v>
      </c>
      <c r="F60" s="43"/>
    </row>
    <row r="61" spans="2:5" ht="13.5" thickBot="1">
      <c r="B61" s="327" t="s">
        <v>39</v>
      </c>
      <c r="C61" s="328"/>
      <c r="D61" s="104"/>
      <c r="E61" s="107">
        <f t="shared" si="4"/>
        <v>0</v>
      </c>
    </row>
    <row r="62" spans="2:5" ht="13.5" thickBot="1">
      <c r="B62" s="327" t="s">
        <v>38</v>
      </c>
      <c r="C62" s="328"/>
      <c r="D62" s="104"/>
      <c r="E62" s="107">
        <f t="shared" si="4"/>
        <v>0</v>
      </c>
    </row>
    <row r="63" spans="2:5" ht="13.5" thickBot="1">
      <c r="B63" s="327" t="s">
        <v>40</v>
      </c>
      <c r="C63" s="328"/>
      <c r="D63" s="104"/>
      <c r="E63" s="107">
        <f t="shared" si="4"/>
        <v>0</v>
      </c>
    </row>
    <row r="64" spans="2:5" ht="13.5" thickBot="1">
      <c r="B64" s="327" t="s">
        <v>41</v>
      </c>
      <c r="C64" s="328"/>
      <c r="D64" s="104"/>
      <c r="E64" s="107">
        <f t="shared" si="4"/>
        <v>0</v>
      </c>
    </row>
    <row r="65" spans="2:5" ht="13.5" thickBot="1">
      <c r="B65" s="327" t="s">
        <v>42</v>
      </c>
      <c r="C65" s="328"/>
      <c r="D65" s="104"/>
      <c r="E65" s="107">
        <f t="shared" si="4"/>
        <v>0</v>
      </c>
    </row>
    <row r="66" spans="2:5" ht="13.5" thickBot="1">
      <c r="B66" s="290" t="s">
        <v>5</v>
      </c>
      <c r="C66" s="292"/>
      <c r="D66" s="107">
        <f>SUM(D60:D65)</f>
        <v>0</v>
      </c>
      <c r="E66" s="107">
        <f t="shared" si="4"/>
        <v>0</v>
      </c>
    </row>
    <row r="67" spans="2:5" ht="13.5" thickBot="1">
      <c r="B67" s="86" t="s">
        <v>107</v>
      </c>
      <c r="C67" s="87"/>
      <c r="D67" s="44"/>
      <c r="E67" s="45"/>
    </row>
    <row r="68" spans="2:5" ht="13.5" thickBot="1">
      <c r="B68" s="327" t="s">
        <v>85</v>
      </c>
      <c r="C68" s="328"/>
      <c r="D68" s="104"/>
      <c r="E68" s="107">
        <f aca="true" t="shared" si="5" ref="E68:E74">SUM(D68:D68)</f>
        <v>0</v>
      </c>
    </row>
    <row r="69" spans="2:5" ht="13.5" thickBot="1">
      <c r="B69" s="327" t="s">
        <v>39</v>
      </c>
      <c r="C69" s="328"/>
      <c r="D69" s="104"/>
      <c r="E69" s="107">
        <f t="shared" si="5"/>
        <v>0</v>
      </c>
    </row>
    <row r="70" spans="2:5" ht="13.5" thickBot="1">
      <c r="B70" s="327" t="s">
        <v>38</v>
      </c>
      <c r="C70" s="328"/>
      <c r="D70" s="104"/>
      <c r="E70" s="107">
        <f t="shared" si="5"/>
        <v>0</v>
      </c>
    </row>
    <row r="71" spans="2:5" ht="13.5" thickBot="1">
      <c r="B71" s="327" t="s">
        <v>40</v>
      </c>
      <c r="C71" s="328"/>
      <c r="D71" s="104"/>
      <c r="E71" s="107">
        <f t="shared" si="5"/>
        <v>0</v>
      </c>
    </row>
    <row r="72" spans="2:5" ht="13.5" thickBot="1">
      <c r="B72" s="327" t="s">
        <v>41</v>
      </c>
      <c r="C72" s="328"/>
      <c r="D72" s="104"/>
      <c r="E72" s="107">
        <f t="shared" si="5"/>
        <v>0</v>
      </c>
    </row>
    <row r="73" spans="2:5" ht="13.5" thickBot="1">
      <c r="B73" s="327" t="s">
        <v>42</v>
      </c>
      <c r="C73" s="328"/>
      <c r="D73" s="104"/>
      <c r="E73" s="107">
        <f t="shared" si="5"/>
        <v>0</v>
      </c>
    </row>
    <row r="74" spans="2:5" ht="13.5" thickBot="1">
      <c r="B74" s="290" t="s">
        <v>5</v>
      </c>
      <c r="C74" s="292"/>
      <c r="D74" s="107">
        <f>SUM(D68:D73)</f>
        <v>0</v>
      </c>
      <c r="E74" s="107">
        <f t="shared" si="5"/>
        <v>0</v>
      </c>
    </row>
    <row r="75" spans="1:5" ht="13.5" thickBot="1">
      <c r="A75" s="5"/>
      <c r="B75" s="86" t="s">
        <v>108</v>
      </c>
      <c r="C75" s="87"/>
      <c r="D75" s="44"/>
      <c r="E75" s="45"/>
    </row>
    <row r="76" spans="2:5" ht="13.5" thickBot="1">
      <c r="B76" s="327" t="s">
        <v>85</v>
      </c>
      <c r="C76" s="328"/>
      <c r="D76" s="104"/>
      <c r="E76" s="107">
        <f aca="true" t="shared" si="6" ref="E76:E83">SUM(D76:D76)</f>
        <v>0</v>
      </c>
    </row>
    <row r="77" spans="2:5" ht="13.5" thickBot="1">
      <c r="B77" s="327" t="s">
        <v>39</v>
      </c>
      <c r="C77" s="328"/>
      <c r="D77" s="104"/>
      <c r="E77" s="107">
        <f t="shared" si="6"/>
        <v>0</v>
      </c>
    </row>
    <row r="78" spans="2:5" ht="13.5" thickBot="1">
      <c r="B78" s="327" t="s">
        <v>38</v>
      </c>
      <c r="C78" s="328"/>
      <c r="D78" s="104"/>
      <c r="E78" s="107">
        <f t="shared" si="6"/>
        <v>0</v>
      </c>
    </row>
    <row r="79" spans="2:5" ht="13.5" thickBot="1">
      <c r="B79" s="327" t="s">
        <v>40</v>
      </c>
      <c r="C79" s="328"/>
      <c r="D79" s="104"/>
      <c r="E79" s="107">
        <f t="shared" si="6"/>
        <v>0</v>
      </c>
    </row>
    <row r="80" spans="2:5" ht="13.5" thickBot="1">
      <c r="B80" s="327" t="s">
        <v>41</v>
      </c>
      <c r="C80" s="328"/>
      <c r="D80" s="104"/>
      <c r="E80" s="107">
        <f t="shared" si="6"/>
        <v>0</v>
      </c>
    </row>
    <row r="81" spans="2:5" ht="13.5" thickBot="1">
      <c r="B81" s="327" t="s">
        <v>42</v>
      </c>
      <c r="C81" s="328"/>
      <c r="D81" s="104"/>
      <c r="E81" s="107">
        <f t="shared" si="6"/>
        <v>0</v>
      </c>
    </row>
    <row r="82" spans="2:5" ht="13.5" thickBot="1">
      <c r="B82" s="290" t="s">
        <v>5</v>
      </c>
      <c r="C82" s="292"/>
      <c r="D82" s="107">
        <f>SUM(D76:D81)</f>
        <v>0</v>
      </c>
      <c r="E82" s="107">
        <f t="shared" si="6"/>
        <v>0</v>
      </c>
    </row>
    <row r="83" spans="2:5" ht="13.5" thickBot="1">
      <c r="B83" s="358" t="s">
        <v>115</v>
      </c>
      <c r="C83" s="359"/>
      <c r="D83" s="107">
        <f>(D66+D74+D82)*CambioInversion</f>
        <v>0</v>
      </c>
      <c r="E83" s="107">
        <f t="shared" si="6"/>
        <v>0</v>
      </c>
    </row>
    <row r="84" spans="2:5" ht="13.5" thickBot="1">
      <c r="B84" s="89"/>
      <c r="C84" s="171">
        <f>IF(B1=TRUE,120000000,120000000/6)</f>
        <v>20000000</v>
      </c>
      <c r="D84" s="44"/>
      <c r="E84" s="79"/>
    </row>
    <row r="85" spans="2:5" ht="13.5" thickBot="1">
      <c r="B85" s="89" t="s">
        <v>60</v>
      </c>
      <c r="C85" s="171">
        <f>IF(B1=TRUE,30000000,30000000/6)</f>
        <v>5000000</v>
      </c>
      <c r="D85" s="171">
        <f>IF(B1=TRUE,60000000,60000000/6)</f>
        <v>10000000</v>
      </c>
      <c r="E85" s="79">
        <f>CostosOperacion+CostosInversion</f>
        <v>0</v>
      </c>
    </row>
    <row r="86" spans="2:5" ht="13.5" customHeight="1" hidden="1" thickBot="1">
      <c r="B86" s="327" t="s">
        <v>63</v>
      </c>
      <c r="C86" s="328"/>
      <c r="D86" s="107">
        <f ca="1">IF(AND(tot1&lt;Rango1,Impacto&gt;0),tot1*OFFSET(emenos30,0,Impacto),IF(AND(tot1&gt;Rango1,tot1&lt;Rango2,Impacto&gt;0),tot1*OFFSET(eentre30_60,0,Impacto),IF(AND(tot1&gt;Rango2,tot1&lt;Rango3,Impacto&gt;0),tot1*OFFSET(eentre60_120,0,Impacto),IF(AND(tot1&gt;Rango3,Impacto&gt;0),tot1*OFFSET(emas120,0,Impacto),0))))</f>
        <v>0</v>
      </c>
      <c r="E86" s="107">
        <f>SUM(D86)</f>
        <v>0</v>
      </c>
    </row>
    <row r="87" spans="2:5" ht="13.5" thickBot="1">
      <c r="B87" s="327" t="s">
        <v>64</v>
      </c>
      <c r="C87" s="328"/>
      <c r="D87" s="107">
        <f ca="1">(IF(AND(tot1&lt;Rango1,Impacto&gt;0),tot1*OFFSET(imenos30,0,Impacto),IF(AND(tot1&gt;Rango1,tot1&lt;Rango2,Impacto&gt;0),tot1*OFFSET(ientre30_60,0,Impacto),IF(AND(tot1&gt;Rango2,tot1&lt;Rango3,Impacto&gt;0),tot1*OFFSET(ientre60_120,0,Impacto),IF(AND(tot1&gt;Rango3,Impacto&gt;0),tot1*OFFSET(imas120,0,Impacto),0)))))/2</f>
        <v>0</v>
      </c>
      <c r="E87" s="107">
        <f>SUM(D87)</f>
        <v>0</v>
      </c>
    </row>
    <row r="88" spans="2:5" ht="13.5" thickBot="1">
      <c r="B88" s="290" t="s">
        <v>5</v>
      </c>
      <c r="C88" s="292"/>
      <c r="D88" s="107">
        <f>SUM(D87:D87)</f>
        <v>0</v>
      </c>
      <c r="E88" s="107">
        <f>SUM(D88:D88)</f>
        <v>0</v>
      </c>
    </row>
    <row r="89" spans="2:5" ht="13.5" thickBot="1">
      <c r="B89" s="82"/>
      <c r="C89" s="82"/>
      <c r="D89" s="5"/>
      <c r="E89" s="5"/>
    </row>
    <row r="90" spans="2:5" ht="13.5" thickBot="1">
      <c r="B90" s="347" t="s">
        <v>116</v>
      </c>
      <c r="C90" s="348"/>
      <c r="D90" s="107">
        <f>D56+D83+D88</f>
        <v>0</v>
      </c>
      <c r="E90" s="107">
        <f>SUM(D90)</f>
        <v>0</v>
      </c>
    </row>
    <row r="92" spans="2:4" ht="13.5" hidden="1" thickBot="1">
      <c r="B92" s="329" t="s">
        <v>45</v>
      </c>
      <c r="C92" s="330"/>
      <c r="D92" s="142">
        <f>D90</f>
        <v>0</v>
      </c>
    </row>
    <row r="93" spans="2:4" ht="13.5" hidden="1" thickBot="1">
      <c r="B93" s="329" t="s">
        <v>44</v>
      </c>
      <c r="C93" s="330"/>
      <c r="D93" s="142">
        <f>D121</f>
        <v>0</v>
      </c>
    </row>
    <row r="94" spans="2:5" ht="13.5" hidden="1" thickBot="1">
      <c r="B94" s="329" t="s">
        <v>32</v>
      </c>
      <c r="C94" s="330"/>
      <c r="D94" s="142">
        <f>-PMT(interesP,numerobase,vacp1)</f>
        <v>0</v>
      </c>
      <c r="E94" s="119"/>
    </row>
    <row r="95" spans="2:4" ht="13.5" hidden="1" thickBot="1">
      <c r="B95" s="329" t="s">
        <v>180</v>
      </c>
      <c r="C95" s="330"/>
      <c r="D95" s="144"/>
    </row>
    <row r="96" spans="2:7" ht="13.5" hidden="1" thickBot="1">
      <c r="B96" s="329" t="s">
        <v>184</v>
      </c>
      <c r="C96" s="330"/>
      <c r="D96" s="142"/>
      <c r="F96" s="141" t="s">
        <v>185</v>
      </c>
      <c r="G96" s="142">
        <f>IF(vacp1&lt;&gt;0,vaip/vacp1,0)</f>
        <v>0</v>
      </c>
    </row>
    <row r="98" ht="18.75" thickBot="1">
      <c r="B98" s="12" t="s">
        <v>130</v>
      </c>
    </row>
    <row r="99" spans="2:5" ht="13.5" thickBot="1">
      <c r="B99" s="337"/>
      <c r="C99" s="338"/>
      <c r="D99" s="323" t="s">
        <v>4</v>
      </c>
      <c r="E99" s="324"/>
    </row>
    <row r="100" spans="2:5" ht="12.75">
      <c r="B100" s="339"/>
      <c r="C100" s="340"/>
      <c r="D100" s="17">
        <v>0</v>
      </c>
      <c r="E100" s="325" t="s">
        <v>3</v>
      </c>
    </row>
    <row r="101" spans="2:5" ht="13.5" thickBot="1">
      <c r="B101" s="341"/>
      <c r="C101" s="342"/>
      <c r="D101" s="18">
        <v>2000</v>
      </c>
      <c r="E101" s="326"/>
    </row>
    <row r="102" spans="2:5" ht="13.5" thickBot="1">
      <c r="B102" s="331" t="s">
        <v>131</v>
      </c>
      <c r="C102" s="332"/>
      <c r="D102" s="103">
        <f>D23</f>
        <v>0</v>
      </c>
      <c r="E102" s="103">
        <f>SUM(F100:F101)</f>
        <v>0</v>
      </c>
    </row>
    <row r="103" ht="13.5" thickBot="1"/>
    <row r="104" spans="2:5" ht="13.5" thickBot="1">
      <c r="B104" s="333" t="s">
        <v>132</v>
      </c>
      <c r="C104" s="334"/>
      <c r="D104" s="103">
        <f>D56</f>
        <v>0</v>
      </c>
      <c r="E104" s="103">
        <f>SUM(D104)</f>
        <v>0</v>
      </c>
    </row>
    <row r="105" spans="2:5" ht="13.5" thickBot="1">
      <c r="B105" s="335" t="s">
        <v>137</v>
      </c>
      <c r="C105" s="336"/>
      <c r="D105" s="104"/>
      <c r="E105" s="103">
        <f>SUM(D105:D105)</f>
        <v>0</v>
      </c>
    </row>
    <row r="106" spans="2:5" ht="13.5" thickBot="1">
      <c r="B106" s="335" t="s">
        <v>134</v>
      </c>
      <c r="C106" s="336"/>
      <c r="D106" s="104"/>
      <c r="E106" s="103">
        <f>SUM(D106:D106)</f>
        <v>0</v>
      </c>
    </row>
    <row r="107" spans="2:5" ht="13.5" thickBot="1">
      <c r="B107" s="343" t="s">
        <v>5</v>
      </c>
      <c r="C107" s="344"/>
      <c r="D107" s="103">
        <f>SUM(D104:D106)</f>
        <v>0</v>
      </c>
      <c r="E107" s="103">
        <f>SUM(D107:D107)</f>
        <v>0</v>
      </c>
    </row>
    <row r="108" ht="13.5" thickBot="1"/>
    <row r="109" spans="2:5" ht="13.5" thickBot="1">
      <c r="B109" s="106" t="s">
        <v>135</v>
      </c>
      <c r="C109" s="81"/>
      <c r="D109" s="103">
        <f>IF((D102-D107)*$C$109&gt;0,(D102-D107)*$C$109,0)</f>
        <v>0</v>
      </c>
      <c r="E109" s="103">
        <f>SUM(D109:D109)</f>
        <v>0</v>
      </c>
    </row>
    <row r="110" ht="13.5" thickBot="1"/>
    <row r="111" spans="2:5" ht="13.5" thickBot="1">
      <c r="B111" s="333" t="s">
        <v>136</v>
      </c>
      <c r="C111" s="334"/>
      <c r="D111" s="103">
        <f>D83</f>
        <v>0</v>
      </c>
      <c r="E111" s="103">
        <f>SUM(D111)</f>
        <v>0</v>
      </c>
    </row>
    <row r="112" spans="2:5" ht="13.5" thickBot="1">
      <c r="B112" s="335" t="s">
        <v>133</v>
      </c>
      <c r="C112" s="336"/>
      <c r="D112" s="103">
        <f>-D105</f>
        <v>0</v>
      </c>
      <c r="E112" s="103">
        <f>SUM(D112:D112)</f>
        <v>0</v>
      </c>
    </row>
    <row r="113" spans="2:5" ht="13.5" thickBot="1">
      <c r="B113" s="335" t="s">
        <v>170</v>
      </c>
      <c r="C113" s="336"/>
      <c r="D113" s="104"/>
      <c r="E113" s="103">
        <f>SUM(D113:D113)</f>
        <v>0</v>
      </c>
    </row>
    <row r="114" spans="2:6" ht="13.5" thickBot="1">
      <c r="B114" s="345" t="s">
        <v>211</v>
      </c>
      <c r="C114" s="346"/>
      <c r="D114" s="104"/>
      <c r="E114" s="103">
        <f>SUM(D114:D114)</f>
        <v>0</v>
      </c>
      <c r="F114" s="137"/>
    </row>
    <row r="115" spans="2:5" ht="13.5" thickBot="1">
      <c r="B115" s="343" t="s">
        <v>5</v>
      </c>
      <c r="C115" s="344"/>
      <c r="D115" s="103">
        <f>SUM(D111:D114)</f>
        <v>0</v>
      </c>
      <c r="E115" s="103">
        <f>SUM(D115:D115)</f>
        <v>0</v>
      </c>
    </row>
    <row r="116" ht="13.5" thickBot="1"/>
    <row r="117" spans="2:5" ht="13.5" thickBot="1">
      <c r="B117" s="333" t="s">
        <v>138</v>
      </c>
      <c r="C117" s="334"/>
      <c r="D117" s="103">
        <f>D88</f>
        <v>0</v>
      </c>
      <c r="E117" s="103">
        <f>SUM(D117:D117)</f>
        <v>0</v>
      </c>
    </row>
    <row r="118" ht="13.5" thickBot="1"/>
    <row r="119" spans="2:5" ht="13.5" thickBot="1">
      <c r="B119" s="333" t="s">
        <v>139</v>
      </c>
      <c r="C119" s="334"/>
      <c r="D119" s="103">
        <f>D107+D109+D115+D117</f>
        <v>0</v>
      </c>
      <c r="E119" s="103">
        <f>SUM(D119)</f>
        <v>0</v>
      </c>
    </row>
    <row r="120" spans="2:5" ht="13.5" thickBot="1">
      <c r="B120" s="333" t="s">
        <v>140</v>
      </c>
      <c r="C120" s="334"/>
      <c r="D120" s="105"/>
      <c r="E120" s="103">
        <f>SUM(D120)</f>
        <v>0</v>
      </c>
    </row>
    <row r="121" spans="2:5" ht="13.5" thickBot="1">
      <c r="B121" s="333" t="s">
        <v>141</v>
      </c>
      <c r="C121" s="334"/>
      <c r="D121" s="103">
        <f>D102-D119+D120</f>
        <v>0</v>
      </c>
      <c r="E121" s="103">
        <f>SUM(D121)</f>
        <v>0</v>
      </c>
    </row>
  </sheetData>
  <sheetProtection sheet="1" objects="1" scenarios="1"/>
  <mergeCells count="81">
    <mergeCell ref="B93:C93"/>
    <mergeCell ref="B81:C81"/>
    <mergeCell ref="B50:C50"/>
    <mergeCell ref="B51:C51"/>
    <mergeCell ref="B52:C52"/>
    <mergeCell ref="B53:C53"/>
    <mergeCell ref="B56:C56"/>
    <mergeCell ref="B58:C58"/>
    <mergeCell ref="B78:C78"/>
    <mergeCell ref="B60:C60"/>
    <mergeCell ref="B41:C41"/>
    <mergeCell ref="B42:C42"/>
    <mergeCell ref="B45:C45"/>
    <mergeCell ref="B43:C43"/>
    <mergeCell ref="B46:C46"/>
    <mergeCell ref="B63:C63"/>
    <mergeCell ref="B88:C88"/>
    <mergeCell ref="B90:C90"/>
    <mergeCell ref="B83:C83"/>
    <mergeCell ref="B87:C87"/>
    <mergeCell ref="B86:C86"/>
    <mergeCell ref="B65:C65"/>
    <mergeCell ref="B54:C54"/>
    <mergeCell ref="B55:C55"/>
    <mergeCell ref="B6:E6"/>
    <mergeCell ref="B33:C33"/>
    <mergeCell ref="B34:C34"/>
    <mergeCell ref="D28:E28"/>
    <mergeCell ref="E29:E30"/>
    <mergeCell ref="E12:E13"/>
    <mergeCell ref="D11:E11"/>
    <mergeCell ref="B11:B13"/>
    <mergeCell ref="C11:C13"/>
    <mergeCell ref="C9:D9"/>
    <mergeCell ref="B35:C35"/>
    <mergeCell ref="B23:C23"/>
    <mergeCell ref="B49:C49"/>
    <mergeCell ref="B37:C37"/>
    <mergeCell ref="B38:C38"/>
    <mergeCell ref="B39:C39"/>
    <mergeCell ref="B47:C47"/>
    <mergeCell ref="B44:C44"/>
    <mergeCell ref="B28:C30"/>
    <mergeCell ref="B36:C36"/>
    <mergeCell ref="B68:C68"/>
    <mergeCell ref="B69:C69"/>
    <mergeCell ref="B61:C61"/>
    <mergeCell ref="B62:C62"/>
    <mergeCell ref="B66:C66"/>
    <mergeCell ref="B119:C119"/>
    <mergeCell ref="B64:C64"/>
    <mergeCell ref="B120:C120"/>
    <mergeCell ref="B121:C121"/>
    <mergeCell ref="B74:C74"/>
    <mergeCell ref="B82:C82"/>
    <mergeCell ref="B76:C76"/>
    <mergeCell ref="B77:C77"/>
    <mergeCell ref="B79:C79"/>
    <mergeCell ref="B80:C80"/>
    <mergeCell ref="B113:C113"/>
    <mergeCell ref="B114:C114"/>
    <mergeCell ref="B115:C115"/>
    <mergeCell ref="B117:C117"/>
    <mergeCell ref="B106:C106"/>
    <mergeCell ref="B107:C107"/>
    <mergeCell ref="B111:C111"/>
    <mergeCell ref="B112:C112"/>
    <mergeCell ref="B102:C102"/>
    <mergeCell ref="B104:C104"/>
    <mergeCell ref="B105:C105"/>
    <mergeCell ref="B99:C101"/>
    <mergeCell ref="D99:E99"/>
    <mergeCell ref="E100:E101"/>
    <mergeCell ref="B70:C70"/>
    <mergeCell ref="B71:C71"/>
    <mergeCell ref="B72:C72"/>
    <mergeCell ref="B73:C73"/>
    <mergeCell ref="B95:C95"/>
    <mergeCell ref="B96:C96"/>
    <mergeCell ref="B94:C94"/>
    <mergeCell ref="B92:C92"/>
  </mergeCells>
  <printOptions horizontalCentered="1" verticalCentered="1"/>
  <pageMargins left="0.75" right="0.75" top="1" bottom="1" header="0" footer="0"/>
  <pageSetup horizontalDpi="300" verticalDpi="300" orientation="landscape" scale="73" r:id="rId4"/>
  <headerFooter alignWithMargins="0">
    <oddFooter>&amp;RPágina &amp;P de &amp;N</oddFooter>
  </headerFooter>
  <rowBreaks count="2" manualBreakCount="2">
    <brk id="47" max="255" man="1"/>
    <brk id="96" max="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4:G86"/>
  <sheetViews>
    <sheetView showGridLines="0" showRowColHeaders="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85546875" style="0" customWidth="1"/>
    <col min="3" max="3" width="21.57421875" style="0" customWidth="1"/>
  </cols>
  <sheetData>
    <row r="1" ht="13.5" customHeight="1"/>
    <row r="2" ht="13.5" customHeight="1"/>
    <row r="3" ht="40.5" customHeight="1"/>
    <row r="4" ht="20.25">
      <c r="B4" s="10" t="s">
        <v>167</v>
      </c>
    </row>
    <row r="5" ht="14.25" customHeight="1">
      <c r="B5" s="10"/>
    </row>
    <row r="6" ht="21" customHeight="1" thickBot="1">
      <c r="B6" s="12" t="s">
        <v>33</v>
      </c>
    </row>
    <row r="7" spans="2:6" ht="13.5" thickBot="1">
      <c r="B7" s="329" t="s">
        <v>7</v>
      </c>
      <c r="C7" s="349"/>
      <c r="D7" s="349"/>
      <c r="E7" s="330"/>
      <c r="F7" s="42">
        <v>1.24</v>
      </c>
    </row>
    <row r="8" spans="2:6" ht="13.5" thickBot="1">
      <c r="B8" s="329" t="s">
        <v>34</v>
      </c>
      <c r="C8" s="349"/>
      <c r="D8" s="349"/>
      <c r="E8" s="330"/>
      <c r="F8" s="186">
        <v>1</v>
      </c>
    </row>
    <row r="9" spans="2:6" ht="13.5" thickBot="1">
      <c r="B9" s="329" t="s">
        <v>35</v>
      </c>
      <c r="C9" s="349"/>
      <c r="D9" s="349"/>
      <c r="E9" s="330"/>
      <c r="F9" s="42">
        <v>0.43</v>
      </c>
    </row>
    <row r="10" spans="2:6" ht="13.5" thickBot="1">
      <c r="B10" s="329" t="s">
        <v>36</v>
      </c>
      <c r="C10" s="349"/>
      <c r="D10" s="349"/>
      <c r="E10" s="330"/>
      <c r="F10" s="42">
        <v>0.23</v>
      </c>
    </row>
    <row r="11" spans="2:6" ht="13.5" thickBot="1">
      <c r="B11" s="329" t="s">
        <v>37</v>
      </c>
      <c r="C11" s="349"/>
      <c r="D11" s="349"/>
      <c r="E11" s="330"/>
      <c r="F11" s="42">
        <v>0.47</v>
      </c>
    </row>
    <row r="12" spans="2:6" ht="13.5" thickBot="1">
      <c r="B12" s="329" t="s">
        <v>162</v>
      </c>
      <c r="C12" s="349"/>
      <c r="D12" s="349"/>
      <c r="E12" s="330"/>
      <c r="F12" s="80">
        <v>0.1267</v>
      </c>
    </row>
    <row r="14" ht="13.5" customHeight="1"/>
    <row r="15" ht="18" customHeight="1" thickBot="1">
      <c r="B15" s="12" t="s">
        <v>18</v>
      </c>
    </row>
    <row r="16" spans="2:3" ht="27.75" customHeight="1" thickBot="1">
      <c r="B16" s="121" t="s">
        <v>155</v>
      </c>
      <c r="C16" s="122" t="str">
        <f>'EVALUACIÓN PRIVADA'!C26</f>
        <v>Dólares</v>
      </c>
    </row>
    <row r="17" ht="13.5" thickBot="1"/>
    <row r="18" spans="2:5" ht="13.5" thickBot="1">
      <c r="B18" s="337" t="s">
        <v>2</v>
      </c>
      <c r="C18" s="338"/>
      <c r="D18" s="323" t="s">
        <v>4</v>
      </c>
      <c r="E18" s="324"/>
    </row>
    <row r="19" spans="2:5" ht="12.75">
      <c r="B19" s="339"/>
      <c r="C19" s="340"/>
      <c r="D19" s="17">
        <v>0</v>
      </c>
      <c r="E19" s="325" t="s">
        <v>3</v>
      </c>
    </row>
    <row r="20" spans="2:5" ht="13.5" thickBot="1">
      <c r="B20" s="341"/>
      <c r="C20" s="342"/>
      <c r="D20" s="18">
        <v>2000</v>
      </c>
      <c r="E20" s="326"/>
    </row>
    <row r="21" spans="2:5" ht="13.5" thickBot="1">
      <c r="B21" s="88" t="s">
        <v>112</v>
      </c>
      <c r="C21" s="61"/>
      <c r="D21" s="71"/>
      <c r="E21" s="62"/>
    </row>
    <row r="22" spans="2:5" ht="13.5" thickBot="1">
      <c r="B22" s="86" t="s">
        <v>106</v>
      </c>
      <c r="C22" s="44"/>
      <c r="D22" s="44"/>
      <c r="E22" s="45"/>
    </row>
    <row r="23" spans="2:5" ht="13.5" thickBot="1">
      <c r="B23" s="327" t="s">
        <v>85</v>
      </c>
      <c r="C23" s="328"/>
      <c r="D23" s="107">
        <f>'EVALUACIÓN PRIVADA'!D33*rpcdivisa</f>
        <v>0</v>
      </c>
      <c r="E23" s="107">
        <f aca="true" t="shared" si="0" ref="E23:E29">SUM(D23:D23)</f>
        <v>0</v>
      </c>
    </row>
    <row r="24" spans="2:5" ht="13.5" thickBot="1">
      <c r="B24" s="327" t="s">
        <v>39</v>
      </c>
      <c r="C24" s="328"/>
      <c r="D24" s="107">
        <f>'EVALUACIÓN PRIVADA'!D34*1</f>
        <v>0</v>
      </c>
      <c r="E24" s="107">
        <f t="shared" si="0"/>
        <v>0</v>
      </c>
    </row>
    <row r="25" spans="2:5" ht="13.5" thickBot="1">
      <c r="B25" s="327" t="s">
        <v>38</v>
      </c>
      <c r="C25" s="328"/>
      <c r="D25" s="107">
        <f>'EVALUACIÓN PRIVADA'!D35*rpcmoc</f>
        <v>0</v>
      </c>
      <c r="E25" s="107">
        <f t="shared" si="0"/>
        <v>0</v>
      </c>
    </row>
    <row r="26" spans="2:5" ht="13.5" thickBot="1">
      <c r="B26" s="327" t="s">
        <v>40</v>
      </c>
      <c r="C26" s="328"/>
      <c r="D26" s="107">
        <f>'EVALUACIÓN PRIVADA'!D36*rpcmosc</f>
        <v>0</v>
      </c>
      <c r="E26" s="107">
        <f t="shared" si="0"/>
        <v>0</v>
      </c>
    </row>
    <row r="27" spans="2:5" ht="13.5" thickBot="1">
      <c r="B27" s="327" t="s">
        <v>41</v>
      </c>
      <c r="C27" s="328"/>
      <c r="D27" s="107">
        <f>'EVALUACIÓN PRIVADA'!D37*rpcmoncu</f>
        <v>0</v>
      </c>
      <c r="E27" s="107">
        <f t="shared" si="0"/>
        <v>0</v>
      </c>
    </row>
    <row r="28" spans="2:5" ht="13.5" thickBot="1">
      <c r="B28" s="327" t="s">
        <v>42</v>
      </c>
      <c r="C28" s="328"/>
      <c r="D28" s="107">
        <f>'EVALUACIÓN PRIVADA'!D38*rpcmoncr</f>
        <v>0</v>
      </c>
      <c r="E28" s="107">
        <f t="shared" si="0"/>
        <v>0</v>
      </c>
    </row>
    <row r="29" spans="2:5" ht="13.5" thickBot="1">
      <c r="B29" s="290" t="s">
        <v>5</v>
      </c>
      <c r="C29" s="292"/>
      <c r="D29" s="107">
        <f>SUM(D23:D28)</f>
        <v>0</v>
      </c>
      <c r="E29" s="107">
        <f t="shared" si="0"/>
        <v>0</v>
      </c>
    </row>
    <row r="30" spans="1:5" ht="13.5" thickBot="1">
      <c r="A30" s="5"/>
      <c r="B30" s="86" t="s">
        <v>107</v>
      </c>
      <c r="C30" s="87"/>
      <c r="D30" s="44"/>
      <c r="E30" s="45"/>
    </row>
    <row r="31" spans="2:5" ht="13.5" thickBot="1">
      <c r="B31" s="327" t="s">
        <v>85</v>
      </c>
      <c r="C31" s="328"/>
      <c r="D31" s="107">
        <f>'EVALUACIÓN PRIVADA'!D41*rpcdivisa</f>
        <v>0</v>
      </c>
      <c r="E31" s="107">
        <f aca="true" t="shared" si="1" ref="E31:E37">SUM(D31:D31)</f>
        <v>0</v>
      </c>
    </row>
    <row r="32" spans="2:5" ht="13.5" thickBot="1">
      <c r="B32" s="327" t="s">
        <v>39</v>
      </c>
      <c r="C32" s="328"/>
      <c r="D32" s="107">
        <f>'EVALUACIÓN PRIVADA'!D42*1</f>
        <v>0</v>
      </c>
      <c r="E32" s="107">
        <f t="shared" si="1"/>
        <v>0</v>
      </c>
    </row>
    <row r="33" spans="2:5" ht="13.5" thickBot="1">
      <c r="B33" s="327" t="s">
        <v>38</v>
      </c>
      <c r="C33" s="328"/>
      <c r="D33" s="107">
        <f>'EVALUACIÓN PRIVADA'!D43*rpcmoc</f>
        <v>0</v>
      </c>
      <c r="E33" s="107">
        <f t="shared" si="1"/>
        <v>0</v>
      </c>
    </row>
    <row r="34" spans="2:5" ht="13.5" thickBot="1">
      <c r="B34" s="327" t="s">
        <v>40</v>
      </c>
      <c r="C34" s="328"/>
      <c r="D34" s="107">
        <f>'EVALUACIÓN PRIVADA'!D44*rpcmosc</f>
        <v>0</v>
      </c>
      <c r="E34" s="107">
        <f t="shared" si="1"/>
        <v>0</v>
      </c>
    </row>
    <row r="35" spans="2:5" ht="13.5" thickBot="1">
      <c r="B35" s="327" t="s">
        <v>41</v>
      </c>
      <c r="C35" s="328"/>
      <c r="D35" s="107">
        <f>'EVALUACIÓN PRIVADA'!D45*rpcmoncu</f>
        <v>0</v>
      </c>
      <c r="E35" s="107">
        <f t="shared" si="1"/>
        <v>0</v>
      </c>
    </row>
    <row r="36" spans="2:5" ht="13.5" thickBot="1">
      <c r="B36" s="327" t="s">
        <v>42</v>
      </c>
      <c r="C36" s="328"/>
      <c r="D36" s="107">
        <f>'EVALUACIÓN PRIVADA'!D46*rpcmoncr</f>
        <v>0</v>
      </c>
      <c r="E36" s="107">
        <f t="shared" si="1"/>
        <v>0</v>
      </c>
    </row>
    <row r="37" spans="2:5" ht="13.5" thickBot="1">
      <c r="B37" s="290" t="s">
        <v>5</v>
      </c>
      <c r="C37" s="292"/>
      <c r="D37" s="107">
        <f>SUM(D31:D36)</f>
        <v>0</v>
      </c>
      <c r="E37" s="107">
        <f t="shared" si="1"/>
        <v>0</v>
      </c>
    </row>
    <row r="38" spans="2:5" ht="13.5" customHeight="1" thickBot="1">
      <c r="B38" s="86" t="s">
        <v>108</v>
      </c>
      <c r="C38" s="87"/>
      <c r="D38" s="44"/>
      <c r="E38" s="45"/>
    </row>
    <row r="39" spans="2:5" ht="13.5" thickBot="1">
      <c r="B39" s="327" t="s">
        <v>85</v>
      </c>
      <c r="C39" s="328"/>
      <c r="D39" s="107">
        <f>'EVALUACIÓN PRIVADA'!D49*rpcdivisa</f>
        <v>0</v>
      </c>
      <c r="E39" s="107">
        <f aca="true" t="shared" si="2" ref="E39:E46">SUM(D39:D39)</f>
        <v>0</v>
      </c>
    </row>
    <row r="40" spans="2:5" ht="13.5" thickBot="1">
      <c r="B40" s="327" t="s">
        <v>39</v>
      </c>
      <c r="C40" s="328"/>
      <c r="D40" s="107">
        <f>'EVALUACIÓN PRIVADA'!D50*1</f>
        <v>0</v>
      </c>
      <c r="E40" s="107">
        <f t="shared" si="2"/>
        <v>0</v>
      </c>
    </row>
    <row r="41" spans="2:5" ht="13.5" thickBot="1">
      <c r="B41" s="327" t="s">
        <v>38</v>
      </c>
      <c r="C41" s="328"/>
      <c r="D41" s="107">
        <f>'EVALUACIÓN PRIVADA'!D51*rpcmoc</f>
        <v>0</v>
      </c>
      <c r="E41" s="107">
        <f t="shared" si="2"/>
        <v>0</v>
      </c>
    </row>
    <row r="42" spans="2:5" ht="13.5" thickBot="1">
      <c r="B42" s="327" t="s">
        <v>40</v>
      </c>
      <c r="C42" s="328"/>
      <c r="D42" s="107">
        <f>'EVALUACIÓN PRIVADA'!D52*rpcmosc</f>
        <v>0</v>
      </c>
      <c r="E42" s="107">
        <f t="shared" si="2"/>
        <v>0</v>
      </c>
    </row>
    <row r="43" spans="2:5" ht="13.5" thickBot="1">
      <c r="B43" s="327" t="s">
        <v>41</v>
      </c>
      <c r="C43" s="328"/>
      <c r="D43" s="107">
        <f>'EVALUACIÓN PRIVADA'!D53*rpcmoncu</f>
        <v>0</v>
      </c>
      <c r="E43" s="107">
        <f t="shared" si="2"/>
        <v>0</v>
      </c>
    </row>
    <row r="44" spans="2:5" ht="13.5" thickBot="1">
      <c r="B44" s="327" t="s">
        <v>42</v>
      </c>
      <c r="C44" s="328"/>
      <c r="D44" s="107">
        <f>'EVALUACIÓN PRIVADA'!D54*rpcmoncr</f>
        <v>0</v>
      </c>
      <c r="E44" s="107">
        <f t="shared" si="2"/>
        <v>0</v>
      </c>
    </row>
    <row r="45" spans="2:5" ht="13.5" thickBot="1">
      <c r="B45" s="290" t="s">
        <v>5</v>
      </c>
      <c r="C45" s="292"/>
      <c r="D45" s="107">
        <f>SUM(D39:D44)</f>
        <v>0</v>
      </c>
      <c r="E45" s="107">
        <f t="shared" si="2"/>
        <v>0</v>
      </c>
    </row>
    <row r="46" spans="2:5" ht="13.5" thickBot="1">
      <c r="B46" s="358" t="s">
        <v>113</v>
      </c>
      <c r="C46" s="359"/>
      <c r="D46" s="107">
        <f>(D29+D37+D45)*CambioOperacion</f>
        <v>0</v>
      </c>
      <c r="E46" s="107">
        <f t="shared" si="2"/>
        <v>0</v>
      </c>
    </row>
    <row r="47" spans="2:5" ht="13.5" thickBot="1">
      <c r="B47" s="89"/>
      <c r="C47" s="90"/>
      <c r="D47" s="44"/>
      <c r="E47" s="45"/>
    </row>
    <row r="48" spans="2:5" ht="13.5" thickBot="1">
      <c r="B48" s="358" t="s">
        <v>114</v>
      </c>
      <c r="C48" s="360"/>
      <c r="D48" s="44"/>
      <c r="E48" s="45"/>
    </row>
    <row r="49" spans="2:5" ht="13.5" thickBot="1">
      <c r="B49" s="86" t="s">
        <v>106</v>
      </c>
      <c r="C49" s="87"/>
      <c r="D49" s="44"/>
      <c r="E49" s="45"/>
    </row>
    <row r="50" spans="2:5" ht="13.5" thickBot="1">
      <c r="B50" s="327" t="s">
        <v>85</v>
      </c>
      <c r="C50" s="328"/>
      <c r="D50" s="107">
        <f>'EVALUACIÓN PRIVADA'!D60*rpcdivisa</f>
        <v>0</v>
      </c>
      <c r="E50" s="107">
        <f aca="true" t="shared" si="3" ref="E50:E56">SUM(D50:D50)</f>
        <v>0</v>
      </c>
    </row>
    <row r="51" spans="2:5" ht="13.5" thickBot="1">
      <c r="B51" s="327" t="s">
        <v>39</v>
      </c>
      <c r="C51" s="328"/>
      <c r="D51" s="107">
        <f>'EVALUACIÓN PRIVADA'!D61*1</f>
        <v>0</v>
      </c>
      <c r="E51" s="107">
        <f t="shared" si="3"/>
        <v>0</v>
      </c>
    </row>
    <row r="52" spans="2:5" ht="13.5" thickBot="1">
      <c r="B52" s="327" t="s">
        <v>38</v>
      </c>
      <c r="C52" s="328"/>
      <c r="D52" s="107">
        <f>'EVALUACIÓN PRIVADA'!D62*rpcmoc</f>
        <v>0</v>
      </c>
      <c r="E52" s="107">
        <f t="shared" si="3"/>
        <v>0</v>
      </c>
    </row>
    <row r="53" spans="2:5" ht="13.5" thickBot="1">
      <c r="B53" s="327" t="s">
        <v>40</v>
      </c>
      <c r="C53" s="328"/>
      <c r="D53" s="107">
        <f>'EVALUACIÓN PRIVADA'!D63*rpcmosc</f>
        <v>0</v>
      </c>
      <c r="E53" s="107">
        <f t="shared" si="3"/>
        <v>0</v>
      </c>
    </row>
    <row r="54" spans="2:5" ht="13.5" thickBot="1">
      <c r="B54" s="327" t="s">
        <v>41</v>
      </c>
      <c r="C54" s="328"/>
      <c r="D54" s="107">
        <f>'EVALUACIÓN PRIVADA'!D64*rpcmoncu</f>
        <v>0</v>
      </c>
      <c r="E54" s="107">
        <f t="shared" si="3"/>
        <v>0</v>
      </c>
    </row>
    <row r="55" spans="2:5" ht="13.5" thickBot="1">
      <c r="B55" s="327" t="s">
        <v>42</v>
      </c>
      <c r="C55" s="328"/>
      <c r="D55" s="107">
        <f>'EVALUACIÓN PRIVADA'!D65*rpcmoncr</f>
        <v>0</v>
      </c>
      <c r="E55" s="107">
        <f t="shared" si="3"/>
        <v>0</v>
      </c>
    </row>
    <row r="56" spans="2:5" ht="13.5" thickBot="1">
      <c r="B56" s="290" t="s">
        <v>5</v>
      </c>
      <c r="C56" s="292"/>
      <c r="D56" s="107">
        <f>SUM(D50:D55)</f>
        <v>0</v>
      </c>
      <c r="E56" s="107">
        <f t="shared" si="3"/>
        <v>0</v>
      </c>
    </row>
    <row r="57" spans="1:5" ht="13.5" thickBot="1">
      <c r="A57" s="5"/>
      <c r="B57" s="86" t="s">
        <v>107</v>
      </c>
      <c r="C57" s="87"/>
      <c r="D57" s="44"/>
      <c r="E57" s="45"/>
    </row>
    <row r="58" spans="2:5" ht="13.5" thickBot="1">
      <c r="B58" s="327" t="s">
        <v>85</v>
      </c>
      <c r="C58" s="328"/>
      <c r="D58" s="107">
        <f>'EVALUACIÓN PRIVADA'!D68*rpcdivisa</f>
        <v>0</v>
      </c>
      <c r="E58" s="107">
        <f aca="true" t="shared" si="4" ref="E58:E64">SUM(D58:D58)</f>
        <v>0</v>
      </c>
    </row>
    <row r="59" spans="2:5" ht="13.5" thickBot="1">
      <c r="B59" s="327" t="s">
        <v>39</v>
      </c>
      <c r="C59" s="328"/>
      <c r="D59" s="107">
        <f>'EVALUACIÓN PRIVADA'!D69*1</f>
        <v>0</v>
      </c>
      <c r="E59" s="107">
        <f t="shared" si="4"/>
        <v>0</v>
      </c>
    </row>
    <row r="60" spans="2:5" ht="13.5" thickBot="1">
      <c r="B60" s="327" t="s">
        <v>38</v>
      </c>
      <c r="C60" s="328"/>
      <c r="D60" s="107">
        <f>'EVALUACIÓN PRIVADA'!D70*rpcmoc</f>
        <v>0</v>
      </c>
      <c r="E60" s="107">
        <f t="shared" si="4"/>
        <v>0</v>
      </c>
    </row>
    <row r="61" spans="2:5" ht="13.5" thickBot="1">
      <c r="B61" s="327" t="s">
        <v>40</v>
      </c>
      <c r="C61" s="328"/>
      <c r="D61" s="107">
        <f>'EVALUACIÓN PRIVADA'!D71*rpcmosc</f>
        <v>0</v>
      </c>
      <c r="E61" s="107">
        <f t="shared" si="4"/>
        <v>0</v>
      </c>
    </row>
    <row r="62" spans="2:5" ht="13.5" thickBot="1">
      <c r="B62" s="327" t="s">
        <v>41</v>
      </c>
      <c r="C62" s="328"/>
      <c r="D62" s="107">
        <f>'EVALUACIÓN PRIVADA'!D72*rpcmoncu</f>
        <v>0</v>
      </c>
      <c r="E62" s="107">
        <f t="shared" si="4"/>
        <v>0</v>
      </c>
    </row>
    <row r="63" spans="2:5" ht="13.5" thickBot="1">
      <c r="B63" s="327" t="s">
        <v>42</v>
      </c>
      <c r="C63" s="328"/>
      <c r="D63" s="107">
        <f>'EVALUACIÓN PRIVADA'!D73*rpcmoncr</f>
        <v>0</v>
      </c>
      <c r="E63" s="107">
        <f t="shared" si="4"/>
        <v>0</v>
      </c>
    </row>
    <row r="64" spans="2:5" ht="13.5" thickBot="1">
      <c r="B64" s="290" t="s">
        <v>5</v>
      </c>
      <c r="C64" s="292"/>
      <c r="D64" s="107">
        <f>SUM(D58:D63)</f>
        <v>0</v>
      </c>
      <c r="E64" s="107">
        <f t="shared" si="4"/>
        <v>0</v>
      </c>
    </row>
    <row r="65" spans="2:5" ht="13.5" thickBot="1">
      <c r="B65" s="86" t="s">
        <v>108</v>
      </c>
      <c r="C65" s="87"/>
      <c r="D65" s="44"/>
      <c r="E65" s="45"/>
    </row>
    <row r="66" spans="2:5" ht="13.5" customHeight="1" thickBot="1">
      <c r="B66" s="327" t="s">
        <v>85</v>
      </c>
      <c r="C66" s="328"/>
      <c r="D66" s="107">
        <f>'EVALUACIÓN PRIVADA'!D76*rpcdivisa</f>
        <v>0</v>
      </c>
      <c r="E66" s="107">
        <f aca="true" t="shared" si="5" ref="E66:E73">SUM(D66:D66)</f>
        <v>0</v>
      </c>
    </row>
    <row r="67" spans="2:5" ht="13.5" thickBot="1">
      <c r="B67" s="327" t="s">
        <v>39</v>
      </c>
      <c r="C67" s="328"/>
      <c r="D67" s="107">
        <f>'EVALUACIÓN PRIVADA'!D77*1</f>
        <v>0</v>
      </c>
      <c r="E67" s="107">
        <f t="shared" si="5"/>
        <v>0</v>
      </c>
    </row>
    <row r="68" spans="2:5" ht="13.5" thickBot="1">
      <c r="B68" s="327" t="s">
        <v>38</v>
      </c>
      <c r="C68" s="328"/>
      <c r="D68" s="107">
        <f>'EVALUACIÓN PRIVADA'!D78*rpcmoc</f>
        <v>0</v>
      </c>
      <c r="E68" s="107">
        <f t="shared" si="5"/>
        <v>0</v>
      </c>
    </row>
    <row r="69" spans="2:5" ht="13.5" thickBot="1">
      <c r="B69" s="327" t="s">
        <v>40</v>
      </c>
      <c r="C69" s="328"/>
      <c r="D69" s="107">
        <f>'EVALUACIÓN PRIVADA'!D79*rpcmosc</f>
        <v>0</v>
      </c>
      <c r="E69" s="107">
        <f t="shared" si="5"/>
        <v>0</v>
      </c>
    </row>
    <row r="70" spans="2:5" ht="13.5" thickBot="1">
      <c r="B70" s="327" t="s">
        <v>41</v>
      </c>
      <c r="C70" s="328"/>
      <c r="D70" s="107">
        <f>'EVALUACIÓN PRIVADA'!D80*rpcmoncu</f>
        <v>0</v>
      </c>
      <c r="E70" s="107">
        <f t="shared" si="5"/>
        <v>0</v>
      </c>
    </row>
    <row r="71" spans="2:5" ht="13.5" thickBot="1">
      <c r="B71" s="327" t="s">
        <v>42</v>
      </c>
      <c r="C71" s="328"/>
      <c r="D71" s="107">
        <f>'EVALUACIÓN PRIVADA'!D81*rpcmoncr</f>
        <v>0</v>
      </c>
      <c r="E71" s="107">
        <f t="shared" si="5"/>
        <v>0</v>
      </c>
    </row>
    <row r="72" spans="2:5" ht="13.5" thickBot="1">
      <c r="B72" s="290" t="s">
        <v>5</v>
      </c>
      <c r="C72" s="292"/>
      <c r="D72" s="107">
        <f>SUM(D66:D71)</f>
        <v>0</v>
      </c>
      <c r="E72" s="107">
        <f t="shared" si="5"/>
        <v>0</v>
      </c>
    </row>
    <row r="73" spans="2:5" ht="13.5" thickBot="1">
      <c r="B73" s="358" t="s">
        <v>115</v>
      </c>
      <c r="C73" s="359"/>
      <c r="D73" s="107">
        <f>(D56+D64+D72)*CambioInversion</f>
        <v>0</v>
      </c>
      <c r="E73" s="107">
        <f t="shared" si="5"/>
        <v>0</v>
      </c>
    </row>
    <row r="74" spans="2:5" ht="13.5" thickBot="1">
      <c r="B74" s="89"/>
      <c r="C74" s="90"/>
      <c r="D74" s="44"/>
      <c r="E74" s="79"/>
    </row>
    <row r="75" spans="2:5" ht="13.5" thickBot="1">
      <c r="B75" s="89" t="s">
        <v>60</v>
      </c>
      <c r="C75" s="90"/>
      <c r="D75" s="44"/>
      <c r="E75" s="79">
        <f>E73+E46</f>
        <v>0</v>
      </c>
    </row>
    <row r="76" spans="2:5" ht="13.5" hidden="1" thickBot="1">
      <c r="B76" s="327" t="s">
        <v>63</v>
      </c>
      <c r="C76" s="328"/>
      <c r="D76" s="107">
        <f>'EVALUACIÓN PRIVADA'!D86</f>
        <v>0</v>
      </c>
      <c r="E76" s="107">
        <f>SUM(D76)</f>
        <v>0</v>
      </c>
    </row>
    <row r="77" spans="2:5" ht="13.5" thickBot="1">
      <c r="B77" s="327" t="s">
        <v>64</v>
      </c>
      <c r="C77" s="328"/>
      <c r="D77" s="107">
        <f>'EVALUACIÓN PRIVADA'!D87</f>
        <v>0</v>
      </c>
      <c r="E77" s="107">
        <f>SUM(D77)</f>
        <v>0</v>
      </c>
    </row>
    <row r="78" spans="2:5" ht="13.5" thickBot="1">
      <c r="B78" s="290" t="s">
        <v>5</v>
      </c>
      <c r="C78" s="292"/>
      <c r="D78" s="107">
        <f>SUM(D77:D77)</f>
        <v>0</v>
      </c>
      <c r="E78" s="107">
        <f>SUM(D78:D78)</f>
        <v>0</v>
      </c>
    </row>
    <row r="79" spans="2:5" ht="13.5" thickBot="1">
      <c r="B79" s="82"/>
      <c r="C79" s="82"/>
      <c r="D79" s="5"/>
      <c r="E79" s="5"/>
    </row>
    <row r="80" spans="2:5" ht="13.5" thickBot="1">
      <c r="B80" s="347" t="s">
        <v>116</v>
      </c>
      <c r="C80" s="348"/>
      <c r="D80" s="107">
        <f>D46+D73+D78</f>
        <v>0</v>
      </c>
      <c r="E80" s="107">
        <f>SUM(D80)</f>
        <v>0</v>
      </c>
    </row>
    <row r="82" spans="2:4" ht="13.5" hidden="1" thickBot="1">
      <c r="B82" s="329" t="s">
        <v>43</v>
      </c>
      <c r="C82" s="330"/>
      <c r="D82" s="142">
        <f>D74</f>
        <v>0</v>
      </c>
    </row>
    <row r="83" spans="2:4" ht="13.5" hidden="1" thickBot="1">
      <c r="B83" s="329" t="s">
        <v>46</v>
      </c>
      <c r="C83" s="330"/>
      <c r="D83" s="142"/>
    </row>
    <row r="84" spans="2:4" ht="13.5" hidden="1" thickBot="1">
      <c r="B84" s="329" t="s">
        <v>24</v>
      </c>
      <c r="C84" s="330"/>
      <c r="D84" s="142">
        <f>-PMT(interessocial,numerobase,vacs1)</f>
        <v>0</v>
      </c>
    </row>
    <row r="85" spans="2:4" ht="13.5" hidden="1" thickBot="1">
      <c r="B85" s="329" t="s">
        <v>182</v>
      </c>
      <c r="C85" s="330"/>
      <c r="D85" s="143"/>
    </row>
    <row r="86" spans="2:7" ht="13.5" hidden="1" thickBot="1">
      <c r="B86" s="329" t="s">
        <v>186</v>
      </c>
      <c r="C86" s="330"/>
      <c r="D86" s="142"/>
      <c r="F86" s="141" t="s">
        <v>185</v>
      </c>
      <c r="G86" s="142">
        <f>IF(vacs1&lt;&gt;0,vais/vacs1,0)</f>
        <v>0</v>
      </c>
    </row>
  </sheetData>
  <sheetProtection sheet="1" objects="1" scenarios="1"/>
  <mergeCells count="63">
    <mergeCell ref="B85:C85"/>
    <mergeCell ref="B86:C86"/>
    <mergeCell ref="B77:C77"/>
    <mergeCell ref="B78:C78"/>
    <mergeCell ref="B82:C82"/>
    <mergeCell ref="B69:C69"/>
    <mergeCell ref="B70:C70"/>
    <mergeCell ref="B80:C80"/>
    <mergeCell ref="B73:C73"/>
    <mergeCell ref="B72:C72"/>
    <mergeCell ref="B62:C62"/>
    <mergeCell ref="B76:C76"/>
    <mergeCell ref="B18:C20"/>
    <mergeCell ref="E19:E20"/>
    <mergeCell ref="B71:C71"/>
    <mergeCell ref="D18:E18"/>
    <mergeCell ref="B61:C61"/>
    <mergeCell ref="B63:C63"/>
    <mergeCell ref="B28:C28"/>
    <mergeCell ref="B37:C37"/>
    <mergeCell ref="B48:C48"/>
    <mergeCell ref="B68:C68"/>
    <mergeCell ref="B46:C46"/>
    <mergeCell ref="B40:C40"/>
    <mergeCell ref="B52:C52"/>
    <mergeCell ref="B55:C55"/>
    <mergeCell ref="B50:C50"/>
    <mergeCell ref="B51:C51"/>
    <mergeCell ref="B56:C56"/>
    <mergeCell ref="B45:C45"/>
    <mergeCell ref="B7:E7"/>
    <mergeCell ref="B12:E12"/>
    <mergeCell ref="B8:E8"/>
    <mergeCell ref="B9:E9"/>
    <mergeCell ref="B10:E10"/>
    <mergeCell ref="B11:E11"/>
    <mergeCell ref="B27:C27"/>
    <mergeCell ref="B31:C31"/>
    <mergeCell ref="B32:C32"/>
    <mergeCell ref="B33:C33"/>
    <mergeCell ref="B29:C29"/>
    <mergeCell ref="B23:C23"/>
    <mergeCell ref="B24:C24"/>
    <mergeCell ref="B25:C25"/>
    <mergeCell ref="B26:C26"/>
    <mergeCell ref="B34:C34"/>
    <mergeCell ref="B41:C41"/>
    <mergeCell ref="B42:C42"/>
    <mergeCell ref="B43:C43"/>
    <mergeCell ref="B44:C44"/>
    <mergeCell ref="B35:C35"/>
    <mergeCell ref="B36:C36"/>
    <mergeCell ref="B39:C39"/>
    <mergeCell ref="B53:C53"/>
    <mergeCell ref="B54:C54"/>
    <mergeCell ref="B84:C84"/>
    <mergeCell ref="B83:C83"/>
    <mergeCell ref="B58:C58"/>
    <mergeCell ref="B67:C67"/>
    <mergeCell ref="B59:C59"/>
    <mergeCell ref="B64:C64"/>
    <mergeCell ref="B66:C66"/>
    <mergeCell ref="B60:C60"/>
  </mergeCells>
  <printOptions/>
  <pageMargins left="0.75" right="0.75" top="1" bottom="1" header="0" footer="0"/>
  <pageSetup horizontalDpi="300" verticalDpi="300" orientation="landscape" scale="77" r:id="rId4"/>
  <headerFooter alignWithMargins="0">
    <oddFooter>&amp;RPágina &amp;P de &amp;N</oddFooter>
  </headerFooter>
  <rowBreaks count="1" manualBreakCount="1">
    <brk id="46" max="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4:N46"/>
  <sheetViews>
    <sheetView showGridLines="0" showRowColHeaders="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85546875" style="0" customWidth="1"/>
    <col min="2" max="3" width="13.28125" style="0" customWidth="1"/>
  </cols>
  <sheetData>
    <row r="1" ht="13.5" customHeight="1"/>
    <row r="2" ht="13.5" customHeight="1"/>
    <row r="3" ht="40.5" customHeight="1"/>
    <row r="4" spans="1:6" ht="23.25">
      <c r="A4" s="10"/>
      <c r="B4" s="10" t="s">
        <v>47</v>
      </c>
      <c r="F4" s="10" t="s">
        <v>48</v>
      </c>
    </row>
    <row r="5" spans="2:8" ht="12.75">
      <c r="B5" s="372" t="s">
        <v>1</v>
      </c>
      <c r="C5" s="372"/>
      <c r="D5" s="372" t="s">
        <v>8</v>
      </c>
      <c r="F5" s="372" t="s">
        <v>1</v>
      </c>
      <c r="G5" s="372"/>
      <c r="H5" s="372" t="s">
        <v>8</v>
      </c>
    </row>
    <row r="6" spans="2:8" ht="12.75">
      <c r="B6" s="372"/>
      <c r="C6" s="372"/>
      <c r="D6" s="372"/>
      <c r="F6" s="372"/>
      <c r="G6" s="372"/>
      <c r="H6" s="372"/>
    </row>
    <row r="7" spans="2:8" ht="12.75" hidden="1">
      <c r="B7" s="177"/>
      <c r="C7" s="177"/>
      <c r="D7" s="177"/>
      <c r="F7" s="223" t="s">
        <v>43</v>
      </c>
      <c r="G7" s="223"/>
      <c r="H7" s="179">
        <f>vacs1</f>
        <v>0</v>
      </c>
    </row>
    <row r="8" spans="2:8" ht="12.75" hidden="1">
      <c r="B8" s="177"/>
      <c r="C8" s="177"/>
      <c r="D8" s="177"/>
      <c r="F8" s="223" t="s">
        <v>46</v>
      </c>
      <c r="G8" s="223"/>
      <c r="H8" s="179">
        <f>vans1</f>
        <v>0</v>
      </c>
    </row>
    <row r="9" spans="2:8" ht="13.5" customHeight="1">
      <c r="B9" s="223" t="s">
        <v>45</v>
      </c>
      <c r="C9" s="223"/>
      <c r="D9" s="174">
        <f>vacp1</f>
        <v>0</v>
      </c>
      <c r="F9" s="223" t="s">
        <v>43</v>
      </c>
      <c r="G9" s="223"/>
      <c r="H9" s="174">
        <f>vacs1</f>
        <v>0</v>
      </c>
    </row>
    <row r="10" spans="2:8" ht="13.5" customHeight="1">
      <c r="B10" s="373" t="s">
        <v>44</v>
      </c>
      <c r="C10" s="373"/>
      <c r="D10" s="187">
        <f>vanp1</f>
        <v>0</v>
      </c>
      <c r="F10" s="223" t="s">
        <v>46</v>
      </c>
      <c r="G10" s="223"/>
      <c r="H10" s="184">
        <f>vans1</f>
        <v>0</v>
      </c>
    </row>
    <row r="11" spans="2:8" ht="13.5" customHeight="1">
      <c r="B11" s="223" t="s">
        <v>32</v>
      </c>
      <c r="C11" s="223"/>
      <c r="D11" s="174">
        <f>caep1</f>
        <v>0</v>
      </c>
      <c r="F11" s="223" t="s">
        <v>24</v>
      </c>
      <c r="G11" s="223"/>
      <c r="H11" s="174">
        <f>caes1</f>
        <v>0</v>
      </c>
    </row>
    <row r="12" spans="2:8" ht="13.5" customHeight="1">
      <c r="B12" s="178" t="s">
        <v>180</v>
      </c>
      <c r="C12" s="182">
        <v>0.1</v>
      </c>
      <c r="D12" s="172">
        <f>IF(ISERROR(tirp),0,tirp)</f>
        <v>0</v>
      </c>
      <c r="F12" s="178" t="s">
        <v>182</v>
      </c>
      <c r="G12" s="182">
        <v>0.1</v>
      </c>
      <c r="H12" s="185">
        <f>IF(ISERROR(tirs),0,tirs)</f>
        <v>0</v>
      </c>
    </row>
    <row r="13" spans="2:8" ht="13.5" customHeight="1">
      <c r="B13" s="223" t="s">
        <v>181</v>
      </c>
      <c r="C13" s="223"/>
      <c r="D13" s="174">
        <f>BeneficioCostoPrivado</f>
        <v>0</v>
      </c>
      <c r="F13" s="223" t="s">
        <v>183</v>
      </c>
      <c r="G13" s="223"/>
      <c r="H13" s="174">
        <f>BeneficioCostoSocial</f>
        <v>0</v>
      </c>
    </row>
    <row r="14" spans="2:3" ht="13.5" customHeight="1">
      <c r="B14" s="4"/>
      <c r="C14" s="4"/>
    </row>
    <row r="15" spans="1:2" ht="21" customHeight="1">
      <c r="A15" s="10"/>
      <c r="B15" s="10" t="s">
        <v>179</v>
      </c>
    </row>
    <row r="16" spans="1:6" ht="13.5" customHeight="1">
      <c r="A16" s="10"/>
      <c r="B16" s="381" t="s">
        <v>1</v>
      </c>
      <c r="C16" s="382"/>
      <c r="D16" s="374" t="s">
        <v>8</v>
      </c>
      <c r="E16" s="377" t="str">
        <f>IF('EVALUACIÓN PRIVADA'!B1=TRUE,"Indicadores Estándar              Bs.","Indicadores Estándar           U.S.$")</f>
        <v>Indicadores Estándar           U.S.$</v>
      </c>
      <c r="F16" s="378"/>
    </row>
    <row r="17" spans="1:6" ht="13.5" customHeight="1">
      <c r="A17" s="10"/>
      <c r="B17" s="383"/>
      <c r="C17" s="384"/>
      <c r="D17" s="375"/>
      <c r="E17" s="379"/>
      <c r="F17" s="380"/>
    </row>
    <row r="18" spans="1:6" ht="13.5" customHeight="1">
      <c r="A18" s="10"/>
      <c r="B18" s="385"/>
      <c r="C18" s="386"/>
      <c r="D18" s="376"/>
      <c r="E18" s="158" t="s">
        <v>201</v>
      </c>
      <c r="F18" s="158" t="s">
        <v>202</v>
      </c>
    </row>
    <row r="19" spans="2:6" ht="12.75">
      <c r="B19" s="223" t="s">
        <v>187</v>
      </c>
      <c r="C19" s="223"/>
      <c r="D19" s="188">
        <f>IF(UnidadesBeneficiadas&gt;0,H11/UnidadesBeneficiadas,)</f>
        <v>0</v>
      </c>
      <c r="E19" s="159">
        <f>IF('EVALUACIÓN PRIVADA'!$B$1=TRUE,PREPARACION!B1*TipodeCambio,PREPARACION!B1)</f>
        <v>0</v>
      </c>
      <c r="F19" s="159">
        <f>IF('EVALUACIÓN PRIVADA'!$B$1=TRUE,PREPARACION!C1*TipodeCambio,PREPARACION!C1)</f>
        <v>0</v>
      </c>
    </row>
    <row r="20" spans="2:6" ht="12.75">
      <c r="B20" s="223" t="s">
        <v>221</v>
      </c>
      <c r="C20" s="223"/>
      <c r="D20" s="188">
        <f>IF(Barrido&gt;0,H11/Barrido,)</f>
        <v>0</v>
      </c>
      <c r="E20" s="159">
        <f>IF('EVALUACIÓN PRIVADA'!$B$1=TRUE,PREPARACION!B2*TipodeCambio,PREPARACION!B2)</f>
        <v>0</v>
      </c>
      <c r="F20" s="159">
        <f>IF('EVALUACIÓN PRIVADA'!$B$1=TRUE,PREPARACION!C2*TipodeCambio,PREPARACION!C2)</f>
        <v>0</v>
      </c>
    </row>
    <row r="21" spans="2:6" ht="12.75">
      <c r="B21" s="223" t="s">
        <v>189</v>
      </c>
      <c r="C21" s="223"/>
      <c r="D21" s="188">
        <f>IF(UnidadesBeneficiadas&gt;0,D9/UnidadesBeneficiadas,)</f>
        <v>0</v>
      </c>
      <c r="E21" s="159">
        <f>IF('EVALUACIÓN PRIVADA'!$B$1=TRUE,PREPARACION!B3*TipodeCambio,PREPARACION!B3)</f>
        <v>0</v>
      </c>
      <c r="F21" s="159">
        <f>IF('EVALUACIÓN PRIVADA'!$B$1=TRUE,PREPARACION!C3*TipodeCambio,PREPARACION!C3)</f>
        <v>0</v>
      </c>
    </row>
    <row r="24" spans="2:6" ht="13.5" customHeight="1" hidden="1" thickBot="1">
      <c r="B24" s="245" t="s">
        <v>32</v>
      </c>
      <c r="C24" s="246"/>
      <c r="D24" s="7">
        <f>caep1</f>
        <v>0</v>
      </c>
      <c r="E24" s="7" t="e">
        <f>caep2</f>
        <v>#REF!</v>
      </c>
      <c r="F24" s="7" t="e">
        <f>caep3</f>
        <v>#REF!</v>
      </c>
    </row>
    <row r="25" ht="20.25">
      <c r="B25" s="145" t="s">
        <v>223</v>
      </c>
    </row>
    <row r="26" spans="2:14" ht="12.75" hidden="1">
      <c r="B26" s="361" t="s">
        <v>212</v>
      </c>
      <c r="C26" s="369" t="s">
        <v>190</v>
      </c>
      <c r="D26" s="370"/>
      <c r="E26" s="370"/>
      <c r="F26" s="371"/>
      <c r="G26" s="369" t="s">
        <v>191</v>
      </c>
      <c r="H26" s="370"/>
      <c r="I26" s="370"/>
      <c r="J26" s="371"/>
      <c r="K26" s="369" t="s">
        <v>192</v>
      </c>
      <c r="L26" s="370"/>
      <c r="M26" s="370"/>
      <c r="N26" s="371"/>
    </row>
    <row r="27" spans="2:14" ht="12.75" hidden="1">
      <c r="B27" s="362"/>
      <c r="C27" s="369" t="s">
        <v>194</v>
      </c>
      <c r="D27" s="371"/>
      <c r="E27" s="369" t="s">
        <v>195</v>
      </c>
      <c r="F27" s="371"/>
      <c r="G27" s="369" t="s">
        <v>194</v>
      </c>
      <c r="H27" s="371"/>
      <c r="I27" s="369" t="s">
        <v>195</v>
      </c>
      <c r="J27" s="371"/>
      <c r="K27" s="369" t="s">
        <v>194</v>
      </c>
      <c r="L27" s="371"/>
      <c r="M27" s="369" t="s">
        <v>195</v>
      </c>
      <c r="N27" s="371"/>
    </row>
    <row r="28" spans="2:14" ht="12.75" hidden="1">
      <c r="B28" s="153" t="s">
        <v>193</v>
      </c>
      <c r="C28" s="154" t="s">
        <v>201</v>
      </c>
      <c r="D28" s="154" t="s">
        <v>202</v>
      </c>
      <c r="E28" s="154" t="s">
        <v>201</v>
      </c>
      <c r="F28" s="154" t="s">
        <v>202</v>
      </c>
      <c r="G28" s="154" t="s">
        <v>201</v>
      </c>
      <c r="H28" s="154" t="s">
        <v>202</v>
      </c>
      <c r="I28" s="154" t="s">
        <v>201</v>
      </c>
      <c r="J28" s="154" t="s">
        <v>202</v>
      </c>
      <c r="K28" s="154" t="s">
        <v>201</v>
      </c>
      <c r="L28" s="154" t="s">
        <v>202</v>
      </c>
      <c r="M28" s="154" t="s">
        <v>201</v>
      </c>
      <c r="N28" s="154" t="s">
        <v>202</v>
      </c>
    </row>
    <row r="29" spans="2:14" ht="12.75" hidden="1">
      <c r="B29" s="155" t="s">
        <v>196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</row>
    <row r="30" spans="2:14" ht="12.75" hidden="1">
      <c r="B30" s="155" t="s">
        <v>197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  <row r="31" spans="2:14" ht="12.75" hidden="1">
      <c r="B31" s="155" t="s">
        <v>198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2:14" ht="12.75" hidden="1">
      <c r="B32" s="156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2:14" ht="12.75" hidden="1">
      <c r="B33" s="361" t="s">
        <v>188</v>
      </c>
      <c r="C33" s="363" t="s">
        <v>190</v>
      </c>
      <c r="D33" s="364"/>
      <c r="E33" s="364"/>
      <c r="F33" s="365"/>
      <c r="G33" s="366" t="s">
        <v>191</v>
      </c>
      <c r="H33" s="367"/>
      <c r="I33" s="367"/>
      <c r="J33" s="368"/>
      <c r="K33" s="366" t="s">
        <v>192</v>
      </c>
      <c r="L33" s="367"/>
      <c r="M33" s="367"/>
      <c r="N33" s="368"/>
    </row>
    <row r="34" spans="2:14" ht="12.75" hidden="1">
      <c r="B34" s="362"/>
      <c r="C34" s="369" t="s">
        <v>194</v>
      </c>
      <c r="D34" s="371"/>
      <c r="E34" s="369" t="s">
        <v>195</v>
      </c>
      <c r="F34" s="371"/>
      <c r="G34" s="369" t="s">
        <v>194</v>
      </c>
      <c r="H34" s="371"/>
      <c r="I34" s="369" t="s">
        <v>195</v>
      </c>
      <c r="J34" s="371"/>
      <c r="K34" s="369" t="s">
        <v>194</v>
      </c>
      <c r="L34" s="371"/>
      <c r="M34" s="369" t="s">
        <v>195</v>
      </c>
      <c r="N34" s="371"/>
    </row>
    <row r="35" spans="2:14" ht="12.75" hidden="1">
      <c r="B35" s="153" t="s">
        <v>193</v>
      </c>
      <c r="C35" s="154" t="s">
        <v>201</v>
      </c>
      <c r="D35" s="154" t="s">
        <v>202</v>
      </c>
      <c r="E35" s="154" t="s">
        <v>201</v>
      </c>
      <c r="F35" s="154" t="s">
        <v>202</v>
      </c>
      <c r="G35" s="154" t="s">
        <v>201</v>
      </c>
      <c r="H35" s="154" t="s">
        <v>202</v>
      </c>
      <c r="I35" s="154" t="s">
        <v>201</v>
      </c>
      <c r="J35" s="154" t="s">
        <v>202</v>
      </c>
      <c r="K35" s="154" t="s">
        <v>201</v>
      </c>
      <c r="L35" s="154" t="s">
        <v>202</v>
      </c>
      <c r="M35" s="154" t="s">
        <v>201</v>
      </c>
      <c r="N35" s="154" t="s">
        <v>202</v>
      </c>
    </row>
    <row r="36" spans="2:14" ht="12.75" hidden="1">
      <c r="B36" s="155" t="s">
        <v>196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</row>
    <row r="37" spans="2:14" ht="12.75" hidden="1">
      <c r="B37" s="155" t="s">
        <v>197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</row>
    <row r="38" spans="2:14" ht="12.75" hidden="1">
      <c r="B38" s="155" t="s">
        <v>198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</row>
    <row r="39" spans="2:14" ht="12.75" hidden="1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  <row r="40" spans="2:14" ht="12.75" hidden="1">
      <c r="B40" s="361" t="s">
        <v>213</v>
      </c>
      <c r="C40" s="369" t="s">
        <v>190</v>
      </c>
      <c r="D40" s="370"/>
      <c r="E40" s="370"/>
      <c r="F40" s="371"/>
      <c r="G40" s="369" t="s">
        <v>191</v>
      </c>
      <c r="H40" s="370"/>
      <c r="I40" s="370"/>
      <c r="J40" s="371"/>
      <c r="K40" s="369" t="s">
        <v>192</v>
      </c>
      <c r="L40" s="370"/>
      <c r="M40" s="370"/>
      <c r="N40" s="371"/>
    </row>
    <row r="41" spans="2:14" ht="12.75" hidden="1">
      <c r="B41" s="362"/>
      <c r="C41" s="369" t="s">
        <v>194</v>
      </c>
      <c r="D41" s="371"/>
      <c r="E41" s="369" t="s">
        <v>195</v>
      </c>
      <c r="F41" s="371"/>
      <c r="G41" s="369" t="s">
        <v>194</v>
      </c>
      <c r="H41" s="371"/>
      <c r="I41" s="369" t="s">
        <v>195</v>
      </c>
      <c r="J41" s="371"/>
      <c r="K41" s="369" t="s">
        <v>194</v>
      </c>
      <c r="L41" s="371"/>
      <c r="M41" s="369" t="s">
        <v>195</v>
      </c>
      <c r="N41" s="371"/>
    </row>
    <row r="42" spans="2:14" ht="12.75" hidden="1">
      <c r="B42" s="153" t="s">
        <v>193</v>
      </c>
      <c r="C42" s="154" t="s">
        <v>201</v>
      </c>
      <c r="D42" s="154" t="s">
        <v>202</v>
      </c>
      <c r="E42" s="154" t="s">
        <v>201</v>
      </c>
      <c r="F42" s="154" t="s">
        <v>202</v>
      </c>
      <c r="G42" s="154" t="s">
        <v>201</v>
      </c>
      <c r="H42" s="154" t="s">
        <v>202</v>
      </c>
      <c r="I42" s="154" t="s">
        <v>201</v>
      </c>
      <c r="J42" s="154" t="s">
        <v>202</v>
      </c>
      <c r="K42" s="154" t="s">
        <v>201</v>
      </c>
      <c r="L42" s="154" t="s">
        <v>202</v>
      </c>
      <c r="M42" s="154" t="s">
        <v>201</v>
      </c>
      <c r="N42" s="154" t="s">
        <v>202</v>
      </c>
    </row>
    <row r="43" spans="2:14" ht="12.75" hidden="1">
      <c r="B43" s="155" t="s">
        <v>196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</row>
    <row r="44" spans="2:14" ht="12.75" hidden="1">
      <c r="B44" s="155" t="s">
        <v>197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</row>
    <row r="45" spans="2:14" ht="12.75" hidden="1">
      <c r="B45" s="155" t="s">
        <v>198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</row>
    <row r="46" spans="2:14" ht="12.7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</sheetData>
  <sheetProtection sheet="1" objects="1" scenarios="1"/>
  <mergeCells count="51">
    <mergeCell ref="D16:D18"/>
    <mergeCell ref="B26:B27"/>
    <mergeCell ref="B21:C21"/>
    <mergeCell ref="B19:C19"/>
    <mergeCell ref="B20:C20"/>
    <mergeCell ref="C26:F26"/>
    <mergeCell ref="E16:F17"/>
    <mergeCell ref="B16:C18"/>
    <mergeCell ref="F10:G10"/>
    <mergeCell ref="B13:C13"/>
    <mergeCell ref="F13:G13"/>
    <mergeCell ref="B9:C9"/>
    <mergeCell ref="B11:C11"/>
    <mergeCell ref="H5:H6"/>
    <mergeCell ref="B24:C24"/>
    <mergeCell ref="B10:C10"/>
    <mergeCell ref="F5:G6"/>
    <mergeCell ref="B5:C6"/>
    <mergeCell ref="F7:G7"/>
    <mergeCell ref="F8:G8"/>
    <mergeCell ref="D5:D6"/>
    <mergeCell ref="F11:G11"/>
    <mergeCell ref="F9:G9"/>
    <mergeCell ref="G26:J26"/>
    <mergeCell ref="K26:N26"/>
    <mergeCell ref="C27:D27"/>
    <mergeCell ref="E27:F27"/>
    <mergeCell ref="G27:H27"/>
    <mergeCell ref="I27:J27"/>
    <mergeCell ref="K27:L27"/>
    <mergeCell ref="M27:N27"/>
    <mergeCell ref="K33:N33"/>
    <mergeCell ref="C34:D34"/>
    <mergeCell ref="E34:F34"/>
    <mergeCell ref="G34:H34"/>
    <mergeCell ref="I34:J34"/>
    <mergeCell ref="K34:L34"/>
    <mergeCell ref="M34:N34"/>
    <mergeCell ref="K40:N40"/>
    <mergeCell ref="C41:D41"/>
    <mergeCell ref="E41:F41"/>
    <mergeCell ref="G41:H41"/>
    <mergeCell ref="I41:J41"/>
    <mergeCell ref="K41:L41"/>
    <mergeCell ref="M41:N41"/>
    <mergeCell ref="B33:B34"/>
    <mergeCell ref="C33:F33"/>
    <mergeCell ref="G33:J33"/>
    <mergeCell ref="B40:B41"/>
    <mergeCell ref="C40:F40"/>
    <mergeCell ref="G40:J40"/>
  </mergeCells>
  <conditionalFormatting sqref="D12 H10 H12:H13">
    <cfRule type="cellIs" priority="1" dxfId="0" operator="equal" stopIfTrue="1">
      <formula>0</formula>
    </cfRule>
  </conditionalFormatting>
  <printOptions horizontalCentered="1"/>
  <pageMargins left="0.75" right="0.75" top="1" bottom="1" header="0" footer="0"/>
  <pageSetup horizontalDpi="300" verticalDpi="300" orientation="landscape" r:id="rId4"/>
  <headerFooter alignWithMargins="0">
    <oddFooter>&amp;RPágina 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4:L1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  <col min="2" max="2" width="27.57421875" style="0" customWidth="1"/>
    <col min="3" max="12" width="10.7109375" style="0" customWidth="1"/>
  </cols>
  <sheetData>
    <row r="1" ht="13.5" customHeight="1"/>
    <row r="2" ht="13.5" customHeight="1"/>
    <row r="3" ht="40.5" customHeight="1"/>
    <row r="4" ht="18">
      <c r="B4" s="12" t="s">
        <v>76</v>
      </c>
    </row>
    <row r="5" ht="13.5" thickBot="1"/>
    <row r="6" spans="2:12" ht="13.5" thickBot="1">
      <c r="B6" s="387" t="s">
        <v>77</v>
      </c>
      <c r="C6" s="392" t="s">
        <v>216</v>
      </c>
      <c r="D6" s="393"/>
      <c r="E6" s="393"/>
      <c r="F6" s="393"/>
      <c r="G6" s="394" t="str">
        <f>'EVALUACIÓN PRIVADA'!C26</f>
        <v>Dólares</v>
      </c>
      <c r="H6" s="395"/>
      <c r="I6" s="389" t="s">
        <v>220</v>
      </c>
      <c r="J6" s="390"/>
      <c r="K6" s="391"/>
      <c r="L6" s="387" t="s">
        <v>161</v>
      </c>
    </row>
    <row r="7" spans="2:12" ht="39" thickBot="1">
      <c r="B7" s="388"/>
      <c r="C7" s="123" t="s">
        <v>157</v>
      </c>
      <c r="D7" s="76" t="s">
        <v>158</v>
      </c>
      <c r="E7" s="76" t="s">
        <v>203</v>
      </c>
      <c r="F7" s="76" t="s">
        <v>159</v>
      </c>
      <c r="G7" s="76" t="s">
        <v>122</v>
      </c>
      <c r="H7" s="77" t="s">
        <v>168</v>
      </c>
      <c r="I7" s="76" t="s">
        <v>156</v>
      </c>
      <c r="J7" s="77" t="s">
        <v>78</v>
      </c>
      <c r="K7" s="77" t="s">
        <v>160</v>
      </c>
      <c r="L7" s="388"/>
    </row>
    <row r="8" spans="2:12" ht="15" customHeight="1">
      <c r="B8" s="72" t="s">
        <v>79</v>
      </c>
      <c r="C8" s="83"/>
      <c r="D8" s="83"/>
      <c r="E8" s="83"/>
      <c r="F8" s="83"/>
      <c r="G8" s="83"/>
      <c r="H8" s="63">
        <f aca="true" t="shared" si="0" ref="H8:H13">SUM(C8:G8)</f>
        <v>0</v>
      </c>
      <c r="I8" s="83"/>
      <c r="J8" s="83"/>
      <c r="K8" s="63">
        <f aca="true" t="shared" si="1" ref="K8:K13">SUM(I8:J8)</f>
        <v>0</v>
      </c>
      <c r="L8" s="63">
        <f aca="true" t="shared" si="2" ref="L8:L13">H8+K8</f>
        <v>0</v>
      </c>
    </row>
    <row r="9" spans="2:12" ht="15" customHeight="1">
      <c r="B9" s="73" t="s">
        <v>80</v>
      </c>
      <c r="C9" s="83"/>
      <c r="D9" s="78"/>
      <c r="E9" s="78"/>
      <c r="F9" s="78"/>
      <c r="G9" s="78"/>
      <c r="H9" s="63">
        <f t="shared" si="0"/>
        <v>0</v>
      </c>
      <c r="I9" s="78"/>
      <c r="J9" s="78"/>
      <c r="K9" s="63">
        <f t="shared" si="1"/>
        <v>0</v>
      </c>
      <c r="L9" s="63">
        <f t="shared" si="2"/>
        <v>0</v>
      </c>
    </row>
    <row r="10" spans="2:12" ht="15" customHeight="1">
      <c r="B10" s="73" t="s">
        <v>81</v>
      </c>
      <c r="C10" s="83"/>
      <c r="D10" s="78"/>
      <c r="E10" s="78"/>
      <c r="F10" s="78"/>
      <c r="G10" s="78"/>
      <c r="H10" s="63">
        <f t="shared" si="0"/>
        <v>0</v>
      </c>
      <c r="I10" s="78"/>
      <c r="J10" s="78"/>
      <c r="K10" s="63">
        <f t="shared" si="1"/>
        <v>0</v>
      </c>
      <c r="L10" s="63">
        <f t="shared" si="2"/>
        <v>0</v>
      </c>
    </row>
    <row r="11" spans="2:12" ht="15" customHeight="1">
      <c r="B11" s="73" t="s">
        <v>82</v>
      </c>
      <c r="C11" s="83"/>
      <c r="D11" s="78"/>
      <c r="E11" s="78"/>
      <c r="F11" s="78"/>
      <c r="G11" s="78"/>
      <c r="H11" s="63">
        <f t="shared" si="0"/>
        <v>0</v>
      </c>
      <c r="I11" s="78"/>
      <c r="J11" s="78"/>
      <c r="K11" s="63">
        <f t="shared" si="1"/>
        <v>0</v>
      </c>
      <c r="L11" s="63">
        <f t="shared" si="2"/>
        <v>0</v>
      </c>
    </row>
    <row r="12" spans="2:12" ht="15" customHeight="1">
      <c r="B12" s="73" t="s">
        <v>83</v>
      </c>
      <c r="C12" s="83"/>
      <c r="D12" s="78"/>
      <c r="E12" s="78"/>
      <c r="F12" s="78"/>
      <c r="G12" s="78"/>
      <c r="H12" s="63">
        <f t="shared" si="0"/>
        <v>0</v>
      </c>
      <c r="I12" s="78"/>
      <c r="J12" s="78"/>
      <c r="K12" s="63">
        <f t="shared" si="1"/>
        <v>0</v>
      </c>
      <c r="L12" s="63">
        <f t="shared" si="2"/>
        <v>0</v>
      </c>
    </row>
    <row r="13" spans="2:12" ht="15" customHeight="1" thickBot="1">
      <c r="B13" s="74" t="s">
        <v>84</v>
      </c>
      <c r="C13" s="83"/>
      <c r="D13" s="84"/>
      <c r="E13" s="84"/>
      <c r="F13" s="84"/>
      <c r="G13" s="84"/>
      <c r="H13" s="63">
        <f t="shared" si="0"/>
        <v>0</v>
      </c>
      <c r="I13" s="84"/>
      <c r="J13" s="84"/>
      <c r="K13" s="63">
        <f t="shared" si="1"/>
        <v>0</v>
      </c>
      <c r="L13" s="63">
        <f t="shared" si="2"/>
        <v>0</v>
      </c>
    </row>
    <row r="14" spans="2:12" ht="15" customHeight="1" thickBot="1">
      <c r="B14" s="75" t="s">
        <v>6</v>
      </c>
      <c r="C14" s="63">
        <f aca="true" t="shared" si="3" ref="C14:L14">SUM(C8:C13)</f>
        <v>0</v>
      </c>
      <c r="D14" s="63">
        <f t="shared" si="3"/>
        <v>0</v>
      </c>
      <c r="E14" s="63">
        <f t="shared" si="3"/>
        <v>0</v>
      </c>
      <c r="F14" s="63">
        <f t="shared" si="3"/>
        <v>0</v>
      </c>
      <c r="G14" s="63">
        <f t="shared" si="3"/>
        <v>0</v>
      </c>
      <c r="H14" s="63">
        <f t="shared" si="3"/>
        <v>0</v>
      </c>
      <c r="I14" s="63">
        <f t="shared" si="3"/>
        <v>0</v>
      </c>
      <c r="J14" s="63">
        <f t="shared" si="3"/>
        <v>0</v>
      </c>
      <c r="K14" s="63">
        <f t="shared" si="3"/>
        <v>0</v>
      </c>
      <c r="L14" s="63">
        <f t="shared" si="3"/>
        <v>0</v>
      </c>
    </row>
  </sheetData>
  <sheetProtection sheet="1" objects="1" scenarios="1"/>
  <mergeCells count="5">
    <mergeCell ref="L6:L7"/>
    <mergeCell ref="I6:K6"/>
    <mergeCell ref="B6:B7"/>
    <mergeCell ref="C6:F6"/>
    <mergeCell ref="G6:H6"/>
  </mergeCells>
  <printOptions horizontalCentered="1"/>
  <pageMargins left="0.7480314960629921" right="0.7480314960629921" top="0.984251968503937" bottom="0.984251968503937" header="0" footer="0"/>
  <pageSetup fitToHeight="1" fitToWidth="1" horizontalDpi="300" verticalDpi="300" orientation="landscape" scale="91" r:id="rId3"/>
  <headerFooter alignWithMargins="0">
    <oddFooter>&amp;RPágina &amp;P de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B1:J19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  <col min="3" max="3" width="12.140625" style="0" customWidth="1"/>
    <col min="5" max="5" width="12.28125" style="0" bestFit="1" customWidth="1"/>
    <col min="6" max="6" width="4.00390625" style="0" customWidth="1"/>
    <col min="8" max="8" width="15.421875" style="0" customWidth="1"/>
    <col min="9" max="9" width="12.28125" style="0" bestFit="1" customWidth="1"/>
  </cols>
  <sheetData>
    <row r="1" ht="13.5" customHeight="1">
      <c r="B1">
        <f>tirp</f>
        <v>0</v>
      </c>
    </row>
    <row r="2" ht="13.5" customHeight="1"/>
    <row r="3" ht="40.5" customHeight="1"/>
    <row r="4" ht="20.25">
      <c r="B4" s="10" t="s">
        <v>19</v>
      </c>
    </row>
    <row r="5" spans="2:6" ht="22.5" customHeight="1">
      <c r="B5" s="10"/>
      <c r="F5" s="23"/>
    </row>
    <row r="6" ht="15">
      <c r="B6" s="15" t="s">
        <v>21</v>
      </c>
    </row>
    <row r="7" spans="2:10" ht="22.5">
      <c r="B7" s="372" t="s">
        <v>20</v>
      </c>
      <c r="C7" s="372"/>
      <c r="D7" s="396" t="s">
        <v>0</v>
      </c>
      <c r="E7" s="396" t="s">
        <v>111</v>
      </c>
      <c r="G7" s="372" t="s">
        <v>1</v>
      </c>
      <c r="H7" s="372"/>
      <c r="I7" s="173" t="s">
        <v>8</v>
      </c>
      <c r="J7" s="158" t="s">
        <v>214</v>
      </c>
    </row>
    <row r="8" spans="2:10" ht="12.75">
      <c r="B8" s="372"/>
      <c r="C8" s="372"/>
      <c r="D8" s="396"/>
      <c r="E8" s="396"/>
      <c r="G8" s="223" t="s">
        <v>45</v>
      </c>
      <c r="H8" s="223"/>
      <c r="I8" s="174">
        <f>vacp1</f>
        <v>0</v>
      </c>
      <c r="J8" s="172">
        <f>IF(INDICADORES!D9&lt;&gt;0,(Ind1-INDICADORES!D9)/INDICADORES!D9,0)</f>
        <v>0</v>
      </c>
    </row>
    <row r="9" spans="2:10" ht="12.75">
      <c r="B9" s="223" t="s">
        <v>109</v>
      </c>
      <c r="C9" s="223"/>
      <c r="D9" s="175">
        <f>UnidadesBeneficiadas</f>
        <v>0</v>
      </c>
      <c r="E9" s="176">
        <v>1</v>
      </c>
      <c r="F9" s="23"/>
      <c r="G9" s="223" t="s">
        <v>44</v>
      </c>
      <c r="H9" s="223"/>
      <c r="I9" s="174">
        <f>vanp1</f>
        <v>0</v>
      </c>
      <c r="J9" s="172">
        <f>IF(INDICADORES!D10&lt;&gt;0,(Ind2-INDICADORES!D10)/ABS(INDICADORES!D10),0)</f>
        <v>0</v>
      </c>
    </row>
    <row r="10" spans="2:10" ht="13.5" customHeight="1">
      <c r="B10" s="223" t="s">
        <v>110</v>
      </c>
      <c r="C10" s="223"/>
      <c r="D10" s="174">
        <f>CostosInversion</f>
        <v>0</v>
      </c>
      <c r="E10" s="176">
        <v>1</v>
      </c>
      <c r="G10" s="223" t="s">
        <v>32</v>
      </c>
      <c r="H10" s="223"/>
      <c r="I10" s="174">
        <f>caep1</f>
        <v>0</v>
      </c>
      <c r="J10" s="172">
        <f>IF(INDICADORES!D11&lt;&gt;0,(Ind3-INDICADORES!D11)/INDICADORES!D11,0)</f>
        <v>0</v>
      </c>
    </row>
    <row r="11" spans="2:10" ht="12.75">
      <c r="B11" s="223" t="s">
        <v>199</v>
      </c>
      <c r="C11" s="223"/>
      <c r="D11" s="174">
        <f>CostosOperacion</f>
        <v>0</v>
      </c>
      <c r="E11" s="176">
        <v>1</v>
      </c>
      <c r="G11" s="223" t="s">
        <v>180</v>
      </c>
      <c r="H11" s="223"/>
      <c r="I11" s="172">
        <f>IF(ISERROR(Ind4Error),0,Ind4Error)</f>
        <v>0</v>
      </c>
      <c r="J11" s="172">
        <f>IF(INDICADORES!D12&lt;&gt;0,(Ind4-INDICADORES!D12)/ABS(INDICADORES!D12),0)</f>
        <v>0</v>
      </c>
    </row>
    <row r="12" spans="2:10" ht="12.75">
      <c r="B12" s="23"/>
      <c r="C12" s="23"/>
      <c r="D12" s="23"/>
      <c r="E12" s="23"/>
      <c r="G12" s="223" t="s">
        <v>181</v>
      </c>
      <c r="H12" s="223"/>
      <c r="I12" s="174">
        <f>BeneficioCostoPrivado</f>
        <v>0</v>
      </c>
      <c r="J12" s="172">
        <f>IF(INDICADORES!D13&lt;&gt;0,(Ind5-INDICADORES!D13)/INDICADORES!D13,0)</f>
        <v>0</v>
      </c>
    </row>
    <row r="13" spans="2:8" ht="12.75">
      <c r="B13" s="23"/>
      <c r="C13" s="23"/>
      <c r="D13" s="23"/>
      <c r="E13" s="23"/>
      <c r="G13" s="4"/>
      <c r="H13" s="4"/>
    </row>
    <row r="14" spans="2:10" ht="12.75">
      <c r="B14" s="16"/>
      <c r="C14" s="16"/>
      <c r="D14" s="5"/>
      <c r="E14" s="5"/>
      <c r="G14" s="223" t="s">
        <v>43</v>
      </c>
      <c r="H14" s="223"/>
      <c r="I14" s="174">
        <f>vacs1</f>
        <v>0</v>
      </c>
      <c r="J14" s="172">
        <f>IF(INDICADORES!H9&lt;&gt;0,(Ind6-INDICADORES!H9)/INDICADORES!H9,0)</f>
        <v>0</v>
      </c>
    </row>
    <row r="15" spans="7:10" ht="12.75">
      <c r="G15" s="223" t="s">
        <v>24</v>
      </c>
      <c r="H15" s="223"/>
      <c r="I15" s="174">
        <f>caes1</f>
        <v>0</v>
      </c>
      <c r="J15" s="172">
        <f>IF(INDICADORES!H11&lt;&gt;0,(Ind7-INDICADORES!H11)/INDICADORES!H11,0)</f>
        <v>0</v>
      </c>
    </row>
    <row r="17" spans="7:10" ht="12.75">
      <c r="G17" s="223" t="s">
        <v>187</v>
      </c>
      <c r="H17" s="223"/>
      <c r="I17" s="174">
        <f>IF(D9&gt;0,Ind7/(D9*variacionunidades1),)</f>
        <v>0</v>
      </c>
      <c r="J17" s="172">
        <f>IF(INDICADORES!D19&lt;&gt;0,(IndCE1-INDICADORES!D19)/INDICADORES!D19,0)</f>
        <v>0</v>
      </c>
    </row>
    <row r="18" spans="7:10" ht="12.75">
      <c r="G18" s="397" t="s">
        <v>188</v>
      </c>
      <c r="H18" s="306"/>
      <c r="I18" s="174">
        <f>IF(Barrido&gt;0,Ind7/Barrido,)</f>
        <v>0</v>
      </c>
      <c r="J18" s="172">
        <f>IF(INDICADORES!D20&lt;&gt;0,(IndCE2-INDICADORES!D20)/INDICADORES!D20,0)</f>
        <v>0</v>
      </c>
    </row>
    <row r="19" spans="7:10" ht="13.5" customHeight="1">
      <c r="G19" s="397" t="s">
        <v>189</v>
      </c>
      <c r="H19" s="306"/>
      <c r="I19" s="174">
        <f>IF(D9&gt;0,Ind1/(D9*variacionunidades1),)</f>
        <v>0</v>
      </c>
      <c r="J19" s="172">
        <f>IF(INDICADORES!D21&lt;&gt;0,(IndCE3-INDICADORES!D21)/INDICADORES!D21,0)</f>
        <v>0</v>
      </c>
    </row>
    <row r="27" ht="13.5" customHeight="1"/>
    <row r="28" ht="13.5" customHeight="1"/>
    <row r="29" ht="13.5" customHeight="1"/>
  </sheetData>
  <sheetProtection sheet="1" objects="1" scenarios="1"/>
  <mergeCells count="17">
    <mergeCell ref="G18:H18"/>
    <mergeCell ref="G19:H19"/>
    <mergeCell ref="D7:D8"/>
    <mergeCell ref="G17:H17"/>
    <mergeCell ref="G15:H15"/>
    <mergeCell ref="G8:H8"/>
    <mergeCell ref="G9:H9"/>
    <mergeCell ref="G10:H10"/>
    <mergeCell ref="G11:H11"/>
    <mergeCell ref="G12:H12"/>
    <mergeCell ref="G14:H14"/>
    <mergeCell ref="G7:H7"/>
    <mergeCell ref="E7:E8"/>
    <mergeCell ref="B10:C10"/>
    <mergeCell ref="B7:C8"/>
    <mergeCell ref="B9:C9"/>
    <mergeCell ref="B11:C11"/>
  </mergeCells>
  <printOptions horizontalCentered="1"/>
  <pageMargins left="0.75" right="0.75" top="1" bottom="1" header="0" footer="0"/>
  <pageSetup horizontalDpi="300" verticalDpi="300" orientation="landscape" scale="92" r:id="rId4"/>
  <headerFooter alignWithMargins="0">
    <oddFooter>&amp;RPágina &amp;P de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4:G23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</cols>
  <sheetData>
    <row r="1" ht="13.5" customHeight="1"/>
    <row r="2" ht="13.5" customHeight="1"/>
    <row r="3" ht="40.5" customHeight="1"/>
    <row r="4" ht="20.25">
      <c r="B4" s="10" t="s">
        <v>25</v>
      </c>
    </row>
    <row r="5" ht="15" customHeight="1">
      <c r="B5" s="10"/>
    </row>
    <row r="6" spans="2:6" ht="18">
      <c r="B6" s="12" t="s">
        <v>26</v>
      </c>
      <c r="F6" s="12" t="s">
        <v>27</v>
      </c>
    </row>
    <row r="7" spans="2:4" ht="18">
      <c r="B7" s="24"/>
      <c r="C7" s="25"/>
      <c r="D7" s="25"/>
    </row>
    <row r="8" spans="2:4" ht="12.75">
      <c r="B8" s="25"/>
      <c r="C8" s="25"/>
      <c r="D8" s="25"/>
    </row>
    <row r="9" spans="2:4" ht="12.75">
      <c r="B9" s="25"/>
      <c r="C9" s="25"/>
      <c r="D9" s="25"/>
    </row>
    <row r="10" spans="2:4" ht="12.75">
      <c r="B10" s="25"/>
      <c r="C10" s="25"/>
      <c r="D10" s="25"/>
    </row>
    <row r="11" spans="2:4" ht="12.75">
      <c r="B11" s="25"/>
      <c r="C11" s="25"/>
      <c r="D11" s="25"/>
    </row>
    <row r="12" spans="2:4" ht="12.75">
      <c r="B12" s="25"/>
      <c r="C12" s="25"/>
      <c r="D12" s="25"/>
    </row>
    <row r="13" spans="2:4" ht="12.75">
      <c r="B13" s="25"/>
      <c r="C13" s="25"/>
      <c r="D13" s="25"/>
    </row>
    <row r="14" spans="2:4" ht="12.75">
      <c r="B14" s="25"/>
      <c r="C14" s="25"/>
      <c r="D14" s="25"/>
    </row>
    <row r="17" spans="2:7" ht="18">
      <c r="B17" s="12" t="s">
        <v>28</v>
      </c>
      <c r="G17" s="12" t="s">
        <v>29</v>
      </c>
    </row>
    <row r="20" ht="18">
      <c r="B20" s="12" t="s">
        <v>30</v>
      </c>
    </row>
    <row r="23" ht="18">
      <c r="B23" s="12" t="s">
        <v>31</v>
      </c>
    </row>
  </sheetData>
  <sheetProtection sheet="1" objects="1" scenarios="1"/>
  <printOptions horizontalCentered="1"/>
  <pageMargins left="0.75" right="0.75" top="1" bottom="1" header="0" footer="0"/>
  <pageSetup horizontalDpi="300" verticalDpi="300" orientation="landscape" r:id="rId3"/>
  <headerFooter alignWithMargins="0">
    <oddFooter>&amp;RPágina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RAHAL - Alfa-Beta Informática</dc:creator>
  <cp:keywords/>
  <dc:description>Revisión 2.2, diciembre 2006
Jaime Paredes Verástegui, jparedes.bo@gmail.com</dc:description>
  <cp:lastModifiedBy>Jaime Paredes V.</cp:lastModifiedBy>
  <cp:lastPrinted>2000-02-18T22:59:28Z</cp:lastPrinted>
  <dcterms:created xsi:type="dcterms:W3CDTF">1999-11-13T21:44:12Z</dcterms:created>
  <dcterms:modified xsi:type="dcterms:W3CDTF">2008-01-09T14:54:25Z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