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85" yWindow="450" windowWidth="9720" windowHeight="6540" activeTab="0"/>
  </bookViews>
  <sheets>
    <sheet name="INDICE" sheetId="1" r:id="rId1"/>
    <sheet name="PREPARACION" sheetId="2" r:id="rId2"/>
    <sheet name="ALTERNATIVAS" sheetId="3" r:id="rId3"/>
    <sheet name="EVALUACIÓN PRIVADA" sheetId="4" r:id="rId4"/>
    <sheet name="EVALUACIÓN SOCIOECONÓMICA" sheetId="5" r:id="rId5"/>
    <sheet name="INDICADORES" sheetId="6" r:id="rId6"/>
    <sheet name="FINANCIACIÓN" sheetId="7" r:id="rId7"/>
    <sheet name="ANÁLISIS DE SENSIBILIDAD" sheetId="8" r:id="rId8"/>
    <sheet name="CONCLUSIONES" sheetId="9" r:id="rId9"/>
  </sheets>
  <externalReferences>
    <externalReference r:id="rId12"/>
  </externalReferences>
  <definedNames>
    <definedName name="alkor" localSheetId="0">'[1]ALTERNATIVAS'!#REF!</definedName>
    <definedName name="alkor">'ALTERNATIVAS'!#REF!</definedName>
    <definedName name="alternativa" localSheetId="0">'[1]ALTERNATIVAS'!#REF!</definedName>
    <definedName name="alternativa">'ALTERNATIVAS'!#REF!</definedName>
    <definedName name="alternativa1">'ALTERNATIVAS'!$A$4</definedName>
    <definedName name="alternativa2">'ALTERNATIVAS'!#REF!</definedName>
    <definedName name="alternativa3">'ALTERNATIVAS'!#REF!</definedName>
    <definedName name="ALTERNATIVAS">'ALTERNATIVAS'!$A$1</definedName>
    <definedName name="AlternativaSeleccionada">'ANÁLISIS DE SENSIBILIDAD'!#REF!</definedName>
    <definedName name="ANTECEDENTES">'PREPARACION'!$A$25</definedName>
    <definedName name="AñoBase">'PREPARACION'!$J$10</definedName>
    <definedName name="AñosInversion">'PREPARACION'!$F$11</definedName>
    <definedName name="Area">'PREPARACION'!$G$22</definedName>
    <definedName name="_xlnm.Print_Area" localSheetId="2">'ALTERNATIVAS'!$A$4:$L$40</definedName>
    <definedName name="_xlnm.Print_Area" localSheetId="7">'ANÁLISIS DE SENSIBILIDAD'!$A$4:$L$51</definedName>
    <definedName name="_xlnm.Print_Area" localSheetId="8">'CONCLUSIONES'!$A$4:$K$31</definedName>
    <definedName name="_xlnm.Print_Area" localSheetId="3">'EVALUACIÓN PRIVADA'!$4:$182</definedName>
    <definedName name="_xlnm.Print_Area" localSheetId="4">'EVALUACIÓN SOCIOECONÓMICA'!$4:$142</definedName>
    <definedName name="_xlnm.Print_Area" localSheetId="1">'PREPARACION'!$4:$111</definedName>
    <definedName name="AreaBeneficiada">'PREPARACION'!$E$75</definedName>
    <definedName name="bcaeinicial1">'EVALUACIÓN PRIVADA'!$B$144</definedName>
    <definedName name="bcaeinicial2">'EVALUACIÓN PRIVADA'!#REF!</definedName>
    <definedName name="bcaeinicial3">'EVALUACIÓN PRIVADA'!#REF!</definedName>
    <definedName name="bcaminicial1">'EVALUACIÓN PRIVADA'!$B$145</definedName>
    <definedName name="bcaminicial2">'EVALUACIÓN PRIVADA'!#REF!</definedName>
    <definedName name="bcaminicial3">'EVALUACIÓN PRIVADA'!#REF!</definedName>
    <definedName name="Beneficiarios">'PREPARACION'!$E$57</definedName>
    <definedName name="BeneficioCostoPrivado">'EVALUACIÓN PRIVADA'!$H$154</definedName>
    <definedName name="BeneficioCostoSocial">'EVALUACIÓN SOCIOECONÓMICA'!$G$147</definedName>
    <definedName name="Borrar">'ANÁLISIS DE SENSIBILIDAD'!$K$13</definedName>
    <definedName name="caep">'EVALUACIÓN PRIVADA'!$E$152</definedName>
    <definedName name="caes">'EVALUACIÓN SOCIOECONÓMICA'!$D$145</definedName>
    <definedName name="CambioInversion">'EVALUACIÓN PRIVADA'!$C$27</definedName>
    <definedName name="CambioInversionSocial">'EVALUACIÓN SOCIOECONÓMICA'!$D$18</definedName>
    <definedName name="CambioOperacion">'EVALUACIÓN PRIVADA'!$D$27</definedName>
    <definedName name="CambioOperacionSocial">'EVALUACIÓN SOCIOECONÓMICA'!$E$18</definedName>
    <definedName name="celda0" localSheetId="0">'[1]PREPARACION'!#REF!</definedName>
    <definedName name="celda0">'PREPARACION'!#REF!</definedName>
    <definedName name="celda1" localSheetId="0">'[1]ALTERNATIVAS'!#REF!</definedName>
    <definedName name="celda1">'ALTERNATIVAS'!#REF!</definedName>
    <definedName name="celda10">'EVALUACIÓN SOCIOECONÓMICA'!#REF!</definedName>
    <definedName name="celda10a">'EVALUACIÓN SOCIOECONÓMICA'!#REF!</definedName>
    <definedName name="celda10b">'EVALUACIÓN SOCIOECONÓMICA'!#REF!</definedName>
    <definedName name="celda11">'EVALUACIÓN SOCIOECONÓMICA'!#REF!</definedName>
    <definedName name="celda11a">'EVALUACIÓN SOCIOECONÓMICA'!#REF!</definedName>
    <definedName name="celda11b">'EVALUACIÓN SOCIOECONÓMICA'!#REF!</definedName>
    <definedName name="celda12">'EVALUACIÓN SOCIOECONÓMICA'!#REF!</definedName>
    <definedName name="celda12a">'EVALUACIÓN SOCIOECONÓMICA'!#REF!</definedName>
    <definedName name="celda13">'EVALUACIÓN SOCIOECONÓMICA'!$D$20</definedName>
    <definedName name="celda13a">'EVALUACIÓN SOCIOECONÓMICA'!$D$21</definedName>
    <definedName name="celda13b">'EVALUACIÓN SOCIOECONÓMICA'!$E$24</definedName>
    <definedName name="celda13c">'EVALUACIÓN SOCIOECONÓMICA'!$E$32</definedName>
    <definedName name="celda13d">'EVALUACIÓN SOCIOECONÓMICA'!$E$40</definedName>
    <definedName name="celda13e">'EVALUACIÓN SOCIOECONÓMICA'!$E$48</definedName>
    <definedName name="celda13f">'EVALUACIÓN SOCIOECONÓMICA'!$E$56</definedName>
    <definedName name="celda13g">'EVALUACIÓN SOCIOECONÓMICA'!#REF!</definedName>
    <definedName name="celda13h">'EVALUACIÓN SOCIOECONÓMICA'!$E$85</definedName>
    <definedName name="celda13i">'EVALUACIÓN SOCIOECONÓMICA'!$E$93</definedName>
    <definedName name="celda13j">'EVALUACIÓN SOCIOECONÓMICA'!$E$101</definedName>
    <definedName name="celda13k">'EVALUACIÓN SOCIOECONÓMICA'!$E$109</definedName>
    <definedName name="celda13l">'EVALUACIÓN SOCIOECONÓMICA'!$E$117</definedName>
    <definedName name="celda13m">'EVALUACIÓN SOCIOECONÓMICA'!#REF!</definedName>
    <definedName name="celda13n">'EVALUACIÓN SOCIOECONÓMICA'!$E$135</definedName>
    <definedName name="celda14">'EVALUACIÓN SOCIOECONÓMICA'!#REF!</definedName>
    <definedName name="celda14a">'EVALUACIÓN SOCIOECONÓMICA'!#REF!</definedName>
    <definedName name="celda15">'EVALUACIÓN SOCIOECONÓMICA'!#REF!</definedName>
    <definedName name="celda15a">'EVALUACIÓN SOCIOECONÓMICA'!#REF!</definedName>
    <definedName name="celda15b">'EVALUACIÓN SOCIOECONÓMICA'!#REF!</definedName>
    <definedName name="celda15c">'EVALUACIÓN SOCIOECONÓMICA'!#REF!</definedName>
    <definedName name="celda15d">'EVALUACIÓN SOCIOECONÓMICA'!#REF!</definedName>
    <definedName name="celda15e">'EVALUACIÓN SOCIOECONÓMICA'!#REF!</definedName>
    <definedName name="celda15f">'EVALUACIÓN SOCIOECONÓMICA'!#REF!</definedName>
    <definedName name="celda15g">'EVALUACIÓN SOCIOECONÓMICA'!#REF!</definedName>
    <definedName name="celda15h">'EVALUACIÓN SOCIOECONÓMICA'!#REF!</definedName>
    <definedName name="celda15i">'EVALUACIÓN SOCIOECONÓMICA'!#REF!</definedName>
    <definedName name="celda15j">'EVALUACIÓN SOCIOECONÓMICA'!#REF!</definedName>
    <definedName name="celda15k">'EVALUACIÓN SOCIOECONÓMICA'!#REF!</definedName>
    <definedName name="celda15l">'EVALUACIÓN SOCIOECONÓMICA'!#REF!</definedName>
    <definedName name="celda15m">'EVALUACIÓN SOCIOECONÓMICA'!#REF!</definedName>
    <definedName name="celda15n">'EVALUACIÓN SOCIOECONÓMICA'!#REF!</definedName>
    <definedName name="celda16" localSheetId="0">'[1]EVALUACIÓN PRIVADA'!#REF!</definedName>
    <definedName name="celda16">'EVALUACIÓN SOCIOECONÓMICA'!#REF!</definedName>
    <definedName name="celda16a" localSheetId="0">'[1]EVALUACIÓN PRIVADA'!#REF!</definedName>
    <definedName name="celda16a">'EVALUACIÓN SOCIOECONÓMICA'!#REF!</definedName>
    <definedName name="celda17" localSheetId="0">'[1]EVALUACIÓN PRIVADA'!#REF!</definedName>
    <definedName name="celda17">'EVALUACIÓN SOCIOECONÓMICA'!#REF!</definedName>
    <definedName name="celda17a" localSheetId="0">'[1]EVALUACIÓN PRIVADA'!#REF!</definedName>
    <definedName name="celda17a">'EVALUACIÓN SOCIOECONÓMICA'!#REF!</definedName>
    <definedName name="celda17b">'EVALUACIÓN SOCIOECONÓMICA'!#REF!</definedName>
    <definedName name="celda17c">'EVALUACIÓN SOCIOECONÓMICA'!#REF!</definedName>
    <definedName name="celda17d">'EVALUACIÓN SOCIOECONÓMICA'!#REF!</definedName>
    <definedName name="celda17e">'EVALUACIÓN SOCIOECONÓMICA'!#REF!</definedName>
    <definedName name="celda17f">'EVALUACIÓN SOCIOECONÓMICA'!#REF!</definedName>
    <definedName name="celda17g">'EVALUACIÓN SOCIOECONÓMICA'!#REF!</definedName>
    <definedName name="celda17h">'EVALUACIÓN SOCIOECONÓMICA'!#REF!</definedName>
    <definedName name="celda17i">'EVALUACIÓN SOCIOECONÓMICA'!#REF!</definedName>
    <definedName name="celda17j">'EVALUACIÓN SOCIOECONÓMICA'!#REF!</definedName>
    <definedName name="celda17k">'EVALUACIÓN SOCIOECONÓMICA'!#REF!</definedName>
    <definedName name="celda17l">'EVALUACIÓN SOCIOECONÓMICA'!#REF!</definedName>
    <definedName name="celda17m">'EVALUACIÓN SOCIOECONÓMICA'!#REF!</definedName>
    <definedName name="celda17n">'EVALUACIÓN SOCIOECONÓMICA'!#REF!</definedName>
    <definedName name="celda18">'FINANCIACIÓN'!#REF!</definedName>
    <definedName name="celda18b">'FINANCIACIÓN'!#REF!</definedName>
    <definedName name="celda19">'PREPARACION'!#REF!</definedName>
    <definedName name="celda2" localSheetId="0">'[1]ALTERNATIVAS'!#REF!</definedName>
    <definedName name="celda2">'ALTERNATIVAS'!#REF!</definedName>
    <definedName name="celda20">'ALTERNATIVAS'!#REF!</definedName>
    <definedName name="celda21" localSheetId="0">'[1]ALTERNATIVAS'!#REF!</definedName>
    <definedName name="celda21">'EVALUACIÓN PRIVADA'!$E$158</definedName>
    <definedName name="celda21a">'EVALUACIÓN PRIVADA'!$E$159</definedName>
    <definedName name="celda21b">'EVALUACIÓN PRIVADA'!$F$160</definedName>
    <definedName name="celda22" localSheetId="0">'[1]ALTERNATIVAS'!#REF!</definedName>
    <definedName name="celda22">'ALTERNATIVAS'!#REF!</definedName>
    <definedName name="celda23">'EVALUACIÓN PRIVADA'!$B$109</definedName>
    <definedName name="celda24">'EVALUACIÓN PRIVADA'!#REF!</definedName>
    <definedName name="celda25" localSheetId="0">'[1]EVALUACIÓN SOCIOECONÓMICA'!#REF!</definedName>
    <definedName name="celda25">'EVALUACIÓN PRIVADA'!#REF!</definedName>
    <definedName name="celda26" localSheetId="0">'[1]EVALUACIÓN SOCIOECONÓMICA'!#REF!</definedName>
    <definedName name="celda26">'EVALUACIÓN PRIVADA'!#REF!</definedName>
    <definedName name="celda27" localSheetId="0">'[1]EVALUACIÓN SOCIOECONÓMICA'!#REF!</definedName>
    <definedName name="celda27">'EVALUACIÓN PRIVADA'!#REF!</definedName>
    <definedName name="celda28">'EVALUACIÓN PRIVADA'!#REF!</definedName>
    <definedName name="celda29" localSheetId="0">'[1]EVALUACIÓN PRIVADA'!#REF!</definedName>
    <definedName name="celda29">'EVALUACIÓN SOCIOECONÓMICA'!#REF!</definedName>
    <definedName name="celda3">'EVALUACIÓN PRIVADA'!$E$12</definedName>
    <definedName name="celda30" localSheetId="0">'[1]EVALUACIÓN PRIVADA'!#REF!</definedName>
    <definedName name="celda30">'EVALUACIÓN SOCIOECONÓMICA'!$B$95</definedName>
    <definedName name="celda31" localSheetId="0">'[1]EVALUACIÓN PRIVADA'!#REF!</definedName>
    <definedName name="celda31">'EVALUACIÓN SOCIOECONÓMICA'!#REF!</definedName>
    <definedName name="celda32" localSheetId="0">'[1]EVALUACIÓN PRIVADA'!#REF!</definedName>
    <definedName name="celda32">'EVALUACIÓN SOCIOECONÓMICA'!#REF!</definedName>
    <definedName name="celda33" localSheetId="0">'[1]EVALUACIÓN PRIVADA'!#REF!</definedName>
    <definedName name="celda33">'EVALUACIÓN SOCIOECONÓMICA'!#REF!</definedName>
    <definedName name="celda34" localSheetId="0">'[1]EVALUACIÓN PRIVADA'!#REF!</definedName>
    <definedName name="celda34">'EVALUACIÓN SOCIOECONÓMICA'!#REF!</definedName>
    <definedName name="celda35">'FINANCIACIÓN'!#REF!</definedName>
    <definedName name="Celda36">'PREPARACION'!#REF!</definedName>
    <definedName name="celda37">'ALTERNATIVAS'!#REF!</definedName>
    <definedName name="celda38">'ALTERNATIVAS'!#REF!</definedName>
    <definedName name="celda39">'EVALUACIÓN PRIVADA'!#REF!</definedName>
    <definedName name="celda3a">'EVALUACIÓN PRIVADA'!$E$13</definedName>
    <definedName name="celda3b">'EVALUACIÓN PRIVADA'!$F$15</definedName>
    <definedName name="celda3c">'EVALUACIÓN PRIVADA'!$F$22</definedName>
    <definedName name="celda4">'EVALUACIÓN PRIVADA'!#REF!</definedName>
    <definedName name="celda40">'EVALUACIÓN SOCIOECONÓMICA'!#REF!</definedName>
    <definedName name="celda41">'EVALUACIÓN PRIVADA'!#REF!</definedName>
    <definedName name="celda42">'EVALUACIÓN SOCIOECONÓMICA'!#REF!</definedName>
    <definedName name="celda43">'EVALUACIÓN PRIVADA'!#REF!</definedName>
    <definedName name="celda44">'EVALUACIÓN SOCIOECONÓMICA'!#REF!</definedName>
    <definedName name="celda4a">'EVALUACIÓN PRIVADA'!#REF!</definedName>
    <definedName name="celda4b">'EVALUACIÓN PRIVADA'!#REF!</definedName>
    <definedName name="celda4c">'EVALUACIÓN PRIVADA'!#REF!</definedName>
    <definedName name="celda5">'EVALUACIÓN PRIVADA'!#REF!</definedName>
    <definedName name="celda5a">'EVALUACIÓN PRIVADA'!#REF!</definedName>
    <definedName name="celda5b">'EVALUACIÓN PRIVADA'!#REF!</definedName>
    <definedName name="celda5c">'EVALUACIÓN PRIVADA'!#REF!</definedName>
    <definedName name="celda6">'EVALUACIÓN PRIVADA'!$E$29</definedName>
    <definedName name="celda6a">'EVALUACIÓN PRIVADA'!$E$30</definedName>
    <definedName name="celda6b">'EVALUACIÓN PRIVADA'!$F$33</definedName>
    <definedName name="celda6c">'EVALUACIÓN PRIVADA'!$F$41</definedName>
    <definedName name="celda6d">'EVALUACIÓN PRIVADA'!$F$49</definedName>
    <definedName name="celda6e">'EVALUACIÓN PRIVADA'!$F$57</definedName>
    <definedName name="celda6f">'EVALUACIÓN PRIVADA'!$F$65</definedName>
    <definedName name="celda6g">'EVALUACIÓN PRIVADA'!$F$80</definedName>
    <definedName name="celda6h">'EVALUACIÓN PRIVADA'!#REF!</definedName>
    <definedName name="celda6i">'EVALUACIÓN PRIVADA'!$F$94</definedName>
    <definedName name="celda6j">'EVALUACIÓN PRIVADA'!$F$102</definedName>
    <definedName name="celda6k">'EVALUACIÓN PRIVADA'!$F$110</definedName>
    <definedName name="celda6l">'EVALUACIÓN PRIVADA'!$F$118</definedName>
    <definedName name="celda6m">'EVALUACIÓN PRIVADA'!$F$126</definedName>
    <definedName name="celda6n">'EVALUACIÓN PRIVADA'!$F$141</definedName>
    <definedName name="celda6o">'EVALUACIÓN PRIVADA'!#REF!</definedName>
    <definedName name="celda6p">'EVALUACIÓN PRIVADA'!$F$144</definedName>
    <definedName name="celda7" localSheetId="0">'[1]EVALUACIÓN SOCIOECONÓMICA'!#REF!</definedName>
    <definedName name="celda7">'EVALUACIÓN PRIVADA'!#REF!</definedName>
    <definedName name="celda7a" localSheetId="0">'[1]EVALUACIÓN SOCIOECONÓMICA'!#REF!</definedName>
    <definedName name="celda7a">'EVALUACIÓN PRIVADA'!#REF!</definedName>
    <definedName name="celda7b">'EVALUACIÓN PRIVADA'!#REF!</definedName>
    <definedName name="celda7c">'EVALUACIÓN PRIVADA'!#REF!</definedName>
    <definedName name="celda7d">'EVALUACIÓN PRIVADA'!#REF!</definedName>
    <definedName name="celda7e">'EVALUACIÓN PRIVADA'!#REF!</definedName>
    <definedName name="celda7f">'EVALUACIÓN PRIVADA'!#REF!</definedName>
    <definedName name="celda7g">'EVALUACIÓN PRIVADA'!#REF!</definedName>
    <definedName name="celda7h">'EVALUACIÓN PRIVADA'!#REF!</definedName>
    <definedName name="celda7i">'EVALUACIÓN PRIVADA'!#REF!</definedName>
    <definedName name="celda7j">'EVALUACIÓN PRIVADA'!#REF!</definedName>
    <definedName name="celda7k">'EVALUACIÓN PRIVADA'!#REF!</definedName>
    <definedName name="celda7l">'EVALUACIÓN PRIVADA'!#REF!</definedName>
    <definedName name="celda7m">'EVALUACIÓN PRIVADA'!#REF!</definedName>
    <definedName name="celda7n">'EVALUACIÓN PRIVADA'!#REF!</definedName>
    <definedName name="celda8">'EVALUACIÓN PRIVADA'!#REF!</definedName>
    <definedName name="celda8a">'EVALUACIÓN PRIVADA'!#REF!</definedName>
    <definedName name="celda8b">'EVALUACIÓN PRIVADA'!#REF!</definedName>
    <definedName name="celda8c">'EVALUACIÓN PRIVADA'!#REF!</definedName>
    <definedName name="celda8d">'EVALUACIÓN PRIVADA'!#REF!</definedName>
    <definedName name="celda8e">'EVALUACIÓN PRIVADA'!#REF!</definedName>
    <definedName name="celda8f">'EVALUACIÓN PRIVADA'!#REF!</definedName>
    <definedName name="celda8g">'EVALUACIÓN PRIVADA'!#REF!</definedName>
    <definedName name="celda8h">'EVALUACIÓN PRIVADA'!#REF!</definedName>
    <definedName name="celda8i">'EVALUACIÓN PRIVADA'!#REF!</definedName>
    <definedName name="celda8j">'EVALUACIÓN PRIVADA'!#REF!</definedName>
    <definedName name="celda8k">'EVALUACIÓN PRIVADA'!#REF!</definedName>
    <definedName name="celda8l">'EVALUACIÓN PRIVADA'!#REF!</definedName>
    <definedName name="celda8m">'EVALUACIÓN PRIVADA'!#REF!</definedName>
    <definedName name="celda8n">'EVALUACIÓN PRIVADA'!#REF!</definedName>
    <definedName name="celda9">'EVALUACIÓN SOCIOECONÓMICA'!#REF!</definedName>
    <definedName name="celda9a">'EVALUACIÓN SOCIOECONÓMICA'!#REF!</definedName>
    <definedName name="celda9b">'EVALUACIÓN SOCIOECONÓMICA'!#REF!</definedName>
    <definedName name="celda9e">'EVALUACIÓN PRIVADA'!#REF!</definedName>
    <definedName name="celdacontrol1">'EVALUACIÓN SOCIOECONÓMICA'!$D$24</definedName>
    <definedName name="celdacontrol1b">'EVALUACIÓN SOCIOECONÓMICA'!$D$105</definedName>
    <definedName name="celdacontrol2">'EVALUACIÓN SOCIOECONÓMICA'!#REF!</definedName>
    <definedName name="celdacontrol2b">'EVALUACIÓN SOCIOECONÓMICA'!#REF!</definedName>
    <definedName name="celdacontrol3">'EVALUACIÓN SOCIOECONÓMICA'!#REF!</definedName>
    <definedName name="celdacontrol3b">'EVALUACIÓN SOCIOECONÓMICA'!#REF!</definedName>
    <definedName name="celdacontrol4">'EVALUACIÓN SOCIOECONÓMICA'!#REF!</definedName>
    <definedName name="celdacontrol5">'EVALUACIÓN SOCIOECONÓMICA'!#REF!</definedName>
    <definedName name="celdacontrol6">'EVALUACIÓN SOCIOECONÓMICA'!#REF!</definedName>
    <definedName name="celdacontrolx">'PREPARACION'!$E$52</definedName>
    <definedName name="celdacontrolz">'PREPARACION'!$E$63</definedName>
    <definedName name="celdatotal" localSheetId="0">'[1]EVALUACIÓN SOCIOECONÓMICA'!#REF!</definedName>
    <definedName name="celdatotal">'EVALUACIÓN PRIVADA'!#REF!</definedName>
    <definedName name="celdatotal1">'EVALUACIÓN PRIVADA'!$F$148</definedName>
    <definedName name="celdatotal2">'EVALUACIÓN PRIVADA'!#REF!</definedName>
    <definedName name="celdatotal3">'EVALUACIÓN PRIVADA'!#REF!</definedName>
    <definedName name="celdatotal4" localSheetId="0">'[1]EVALUACIÓN PRIVADA'!#REF!</definedName>
    <definedName name="celdatotal4">'EVALUACIÓN SOCIOECONÓMICA'!$E$139</definedName>
    <definedName name="celdatotal5" localSheetId="0">'[1]EVALUACIÓN PRIVADA'!#REF!</definedName>
    <definedName name="celdatotal5">'EVALUACIÓN SOCIOECONÓMICA'!#REF!</definedName>
    <definedName name="celdatotal6" localSheetId="0">'[1]EVALUACIÓN PRIVADA'!#REF!</definedName>
    <definedName name="celdatotal6">'EVALUACIÓN SOCIOECONÓMICA'!#REF!</definedName>
    <definedName name="celdax">'PREPARACION'!$E$50</definedName>
    <definedName name="celdaxa">'PREPARACION'!$E$51</definedName>
    <definedName name="celday">'PREPARACION'!$E$70</definedName>
    <definedName name="celdaya">'PREPARACION'!$E$71</definedName>
    <definedName name="celdaz">'PREPARACION'!$E$61</definedName>
    <definedName name="celdaza">'PREPARACION'!$E$62</definedName>
    <definedName name="Comentario">'PREPARACION'!$B$12</definedName>
    <definedName name="ComerciosBeneficiados">'PREPARACION'!$E$65</definedName>
    <definedName name="componentes">'EVALUACIÓN PRIVADA'!$E$27</definedName>
    <definedName name="componentes2">'EVALUACIÓN PRIVADA'!#REF!</definedName>
    <definedName name="componentes3">'EVALUACIÓN PRIVADA'!#REF!</definedName>
    <definedName name="Conexiones">'PREPARACION'!$E$66</definedName>
    <definedName name="Consumo">'PREPARACION'!$H$91</definedName>
    <definedName name="ConsumoComercio">'PREPARACION'!$H$93</definedName>
    <definedName name="ConsumoIndustria">'PREPARACION'!$H$92</definedName>
    <definedName name="costos1">'EVALUACIÓN PRIVADA'!#REF!</definedName>
    <definedName name="costos2">'EVALUACIÓN PRIVADA'!$A$94</definedName>
    <definedName name="costos3">'EVALUACIÓN PRIVADA'!$A$152</definedName>
    <definedName name="CostosAdministracion">'EVALUACIÓN PRIVADA'!$F$90</definedName>
    <definedName name="CostoSocial">'ANÁLISIS DE SENSIBILIDAD'!$E$312</definedName>
    <definedName name="cppc">'EVALUACIÓN PRIVADA'!#REF!</definedName>
    <definedName name="cppc2" localSheetId="0">'[1]EVALUACIÓN SOCIOECONÓMICA'!#REF!</definedName>
    <definedName name="cppc2">'EVALUACIÓN PRIVADA'!#REF!</definedName>
    <definedName name="cppc2p" localSheetId="0">'[1]EVALUACIÓN PRIVADA'!#REF!</definedName>
    <definedName name="cppc2p">'EVALUACIÓN SOCIOECONÓMICA'!#REF!</definedName>
    <definedName name="cppc3">'EVALUACIÓN PRIVADA'!#REF!</definedName>
    <definedName name="cppc3p" localSheetId="0">'[1]EVALUACIÓN PRIVADA'!#REF!</definedName>
    <definedName name="cppc3p">'EVALUACIÓN SOCIOECONÓMICA'!#REF!</definedName>
    <definedName name="cppcp" localSheetId="0">'[1]EVALUACIÓN PRIVADA'!#REF!</definedName>
    <definedName name="cppcp">'EVALUACIÓN SOCIOECONÓMICA'!$D$95</definedName>
    <definedName name="divisas">'EVALUACIÓN PRIVADA'!$E$110</definedName>
    <definedName name="divisas2" localSheetId="0">'[1]EVALUACIÓN SOCIOECONÓMICA'!#REF!</definedName>
    <definedName name="divisas2">'EVALUACIÓN PRIVADA'!#REF!</definedName>
    <definedName name="divisas3" localSheetId="0">'[1]EVALUACIÓN SOCIOECONÓMICA'!#REF!</definedName>
    <definedName name="divisas3">'EVALUACIÓN PRIVADA'!#REF!</definedName>
    <definedName name="eentre30_60">'PREPARACION'!$B$118</definedName>
    <definedName name="eentre60_120">'PREPARACION'!$B$119</definedName>
    <definedName name="emas120">'PREPARACION'!$B$120</definedName>
    <definedName name="emenos30">'PREPARACION'!$B$117</definedName>
    <definedName name="empezar" localSheetId="0">'[1]ALTERNATIVAS'!#REF!</definedName>
    <definedName name="empezar">'ALTERNATIVAS'!#REF!</definedName>
    <definedName name="escenario1">'ANÁLISIS DE SENSIBILIDAD'!$A$7</definedName>
    <definedName name="escenario2">'ANÁLISIS DE SENSIBILIDAD'!$A$34</definedName>
    <definedName name="escenario3">'ANÁLISIS DE SENSIBILIDAD'!$A$46</definedName>
    <definedName name="EstimadoPrivado">'INDICADORES'!$C$10</definedName>
    <definedName name="EstimadoSocial">'INDICADORES'!$I$10</definedName>
    <definedName name="Fila1">'PREPARACION'!#REF!</definedName>
    <definedName name="Fila10">'EVALUACIÓN PRIVADA'!#REF!</definedName>
    <definedName name="Fila1000">'ANÁLISIS DE SENSIBILIDAD'!$1012:$1012</definedName>
    <definedName name="Fila11" localSheetId="0">'[1]EVALUACIÓN PRIVADA'!#REF!</definedName>
    <definedName name="Fila11">'EVALUACIÓN SOCIOECONÓMICA'!#REF!</definedName>
    <definedName name="Fila12" localSheetId="0">'[1]EVALUACIÓN PRIVADA'!#REF!</definedName>
    <definedName name="Fila12">'EVALUACIÓN SOCIOECONÓMICA'!$B$95:$E$102</definedName>
    <definedName name="Fila13" localSheetId="0">'[1]EVALUACIÓN PRIVADA'!#REF!</definedName>
    <definedName name="Fila13">'EVALUACIÓN SOCIOECONÓMICA'!#REF!</definedName>
    <definedName name="Fila14" localSheetId="0">'[1]EVALUACIÓN PRIVADA'!#REF!</definedName>
    <definedName name="Fila14">'EVALUACIÓN SOCIOECONÓMICA'!#REF!</definedName>
    <definedName name="Fila15" localSheetId="0">'[1]EVALUACIÓN PRIVADA'!#REF!</definedName>
    <definedName name="Fila15">'EVALUACIÓN SOCIOECONÓMICA'!#REF!</definedName>
    <definedName name="Fila16" localSheetId="0">'[1]EVALUACIÓN PRIVADA'!#REF!</definedName>
    <definedName name="Fila16">'EVALUACIÓN SOCIOECONÓMICA'!#REF!</definedName>
    <definedName name="Fila17">'FINANCIACIÓN'!#REF!</definedName>
    <definedName name="fila18">'PREPARACION'!#REF!</definedName>
    <definedName name="Fila19">'ALTERNATIVAS'!#REF!</definedName>
    <definedName name="Fila2">'ALTERNATIVAS'!#REF!</definedName>
    <definedName name="Fila20">'ALTERNATIVAS'!#REF!</definedName>
    <definedName name="Fila21">'EVALUACIÓN PRIVADA'!#REF!</definedName>
    <definedName name="Fila22">'EVALUACIÓN SOCIOECONÓMICA'!#REF!</definedName>
    <definedName name="Fila23">'EVALUACIÓN PRIVADA'!#REF!</definedName>
    <definedName name="Fila24">'EVALUACIÓN SOCIOECONÓMICA'!#REF!</definedName>
    <definedName name="Fila25">'EVALUACIÓN PRIVADA'!#REF!</definedName>
    <definedName name="Fila26">'EVALUACIÓN SOCIOECONÓMICA'!#REF!</definedName>
    <definedName name="Fila3" localSheetId="0">'[1]ALTERNATIVAS'!#REF!</definedName>
    <definedName name="Fila3">'ALTERNATIVAS'!#REF!</definedName>
    <definedName name="Fila300">'ANÁLISIS DE SENSIBILIDAD'!$312:$312</definedName>
    <definedName name="Fila301">'ANÁLISIS DE SENSIBILIDAD'!$313:$313</definedName>
    <definedName name="Fila302">'ANÁLISIS DE SENSIBILIDAD'!$314:$314</definedName>
    <definedName name="Fila4" localSheetId="0">'[1]ALTERNATIVAS'!#REF!</definedName>
    <definedName name="Fila4">'ALTERNATIVAS'!#REF!</definedName>
    <definedName name="Fila5">'EVALUACIÓN PRIVADA'!$B$109:$F$116</definedName>
    <definedName name="Fila6">'EVALUACIÓN PRIVADA'!#REF!</definedName>
    <definedName name="Fila7" localSheetId="0">'[1]EVALUACIÓN SOCIOECONÓMICA'!#REF!</definedName>
    <definedName name="Fila7">'EVALUACIÓN PRIVADA'!#REF!</definedName>
    <definedName name="Fila8" localSheetId="0">'[1]EVALUACIÓN SOCIOECONÓMICA'!#REF!</definedName>
    <definedName name="Fila8">'EVALUACIÓN PRIVADA'!#REF!</definedName>
    <definedName name="Fila9" localSheetId="0">'[1]EVALUACIÓN SOCIOECONÓMICA'!#REF!</definedName>
    <definedName name="Fila9">'EVALUACIÓN PRIVADA'!#REF!</definedName>
    <definedName name="flujo">'EVALUACIÓN PRIVADA'!$A$156</definedName>
    <definedName name="Formula1" localSheetId="0">'[1]ALTERNATIVAS'!#REF!</definedName>
    <definedName name="Formula1">'ALTERNATIVAS'!#REF!</definedName>
    <definedName name="ientre30_60">'PREPARACION'!$H$118</definedName>
    <definedName name="ientre60_120">'PREPARACION'!$H$119</definedName>
    <definedName name="imas120">'PREPARACION'!$H$120</definedName>
    <definedName name="imenos30">'PREPARACION'!$H$117</definedName>
    <definedName name="Impacto">'PREPARACION'!$K$106</definedName>
    <definedName name="Ind11">'ANÁLISIS DE SENSIBILIDAD'!$I$8</definedName>
    <definedName name="Ind12">'ANÁLISIS DE SENSIBILIDAD'!$I$9</definedName>
    <definedName name="Ind13">'ANÁLISIS DE SENSIBILIDAD'!$I$10</definedName>
    <definedName name="Ind14">'ANÁLISIS DE SENSIBILIDAD'!$I$11</definedName>
    <definedName name="Ind14Error">'ANÁLISIS DE SENSIBILIDAD'!$A$1</definedName>
    <definedName name="Ind15">'ANÁLISIS DE SENSIBILIDAD'!$I$20</definedName>
    <definedName name="Ind16">'ANÁLISIS DE SENSIBILIDAD'!$I$21</definedName>
    <definedName name="Ind17">'ANÁLISIS DE SENSIBILIDAD'!$I$22</definedName>
    <definedName name="Ind18">'ANÁLISIS DE SENSIBILIDAD'!$I$23</definedName>
    <definedName name="Ind18Error">'ANÁLISIS DE SENSIBILIDAD'!$A$2</definedName>
    <definedName name="Ind21">'ANÁLISIS DE SENSIBILIDAD'!#REF!</definedName>
    <definedName name="Ind22">'ANÁLISIS DE SENSIBILIDAD'!#REF!</definedName>
    <definedName name="Ind23">'ANÁLISIS DE SENSIBILIDAD'!$K$35</definedName>
    <definedName name="Ind24">'ANÁLISIS DE SENSIBILIDAD'!#REF!</definedName>
    <definedName name="Ind25">'ANÁLISIS DE SENSIBILIDAD'!$K$36</definedName>
    <definedName name="Ind26">'ANÁLISIS DE SENSIBILIDAD'!$K$37</definedName>
    <definedName name="Ind27">'ANÁLISIS DE SENSIBILIDAD'!#REF!</definedName>
    <definedName name="Ind28">'ANÁLISIS DE SENSIBILIDAD'!#REF!</definedName>
    <definedName name="Ind31">'ANÁLISIS DE SENSIBILIDAD'!#REF!</definedName>
    <definedName name="Ind32">'ANÁLISIS DE SENSIBILIDAD'!#REF!</definedName>
    <definedName name="Ind33">'ANÁLISIS DE SENSIBILIDAD'!$K$47</definedName>
    <definedName name="Ind34">'ANÁLISIS DE SENSIBILIDAD'!#REF!</definedName>
    <definedName name="Ind35">'ANÁLISIS DE SENSIBILIDAD'!$K$48</definedName>
    <definedName name="Ind36">'ANÁLISIS DE SENSIBILIDAD'!$K$49</definedName>
    <definedName name="Ind37">'ANÁLISIS DE SENSIBILIDAD'!#REF!</definedName>
    <definedName name="Ind38">'ANÁLISIS DE SENSIBILIDAD'!#REF!</definedName>
    <definedName name="IndCE11">'ANÁLISIS DE SENSIBILIDAD'!$I$14</definedName>
    <definedName name="IndCE12">'ANÁLISIS DE SENSIBILIDAD'!$I$15</definedName>
    <definedName name="IndCE13">'ANÁLISIS DE SENSIBILIDAD'!$I$12</definedName>
    <definedName name="IndCE14">'ANÁLISIS DE SENSIBILIDAD'!$I$26</definedName>
    <definedName name="IndCE15">'ANÁLISIS DE SENSIBILIDAD'!$I$27</definedName>
    <definedName name="IndCE16">'ANÁLISIS DE SENSIBILIDAD'!$I$24</definedName>
    <definedName name="IndCE17">'ANÁLISIS DE SENSIBILIDAD'!$I$16</definedName>
    <definedName name="IndCE18">'ANÁLISIS DE SENSIBILIDAD'!$I$17</definedName>
    <definedName name="IndCE19">'ANÁLISIS DE SENSIBILIDAD'!$I$28</definedName>
    <definedName name="IndCE20">'ANÁLISIS DE SENSIBILIDAD'!$I$29</definedName>
    <definedName name="IndCE21">'ANÁLISIS DE SENSIBILIDAD'!$I$30</definedName>
    <definedName name="IndE18">'INDICADORES'!$E$19</definedName>
    <definedName name="IndE19">'INDICADORES'!$E$20</definedName>
    <definedName name="IndE28">'INDICADORES'!$K$19</definedName>
    <definedName name="IndE29">'INDICADORES'!$K$20</definedName>
    <definedName name="indicador" localSheetId="0">'[1]PREPARACION'!#REF!</definedName>
    <definedName name="indicador">'PREPARACION'!#REF!</definedName>
    <definedName name="IndustriasBeneficiadas">'PREPARACION'!$E$64</definedName>
    <definedName name="inicial">'PREPARACION'!$D$106</definedName>
    <definedName name="interes">'EVALUACIÓN SOCIOECONÓMICA'!#REF!</definedName>
    <definedName name="interes2" localSheetId="0">'[1]EVALUACIÓN SOCIOECONÓMICA'!#REF!</definedName>
    <definedName name="interes2">'EVALUACIÓN PRIVADA'!#REF!</definedName>
    <definedName name="interes3" localSheetId="0">'[1]EVALUACIÓN SOCIOECONÓMICA'!#REF!</definedName>
    <definedName name="interes3">'EVALUACIÓN PRIVADA'!#REF!</definedName>
    <definedName name="interesP">'EVALUACIÓN PRIVADA'!$E$10</definedName>
    <definedName name="interesprivado">'EVALUACIÓN PRIVADA'!$F$6</definedName>
    <definedName name="interessocial">'EVALUACIÓN SOCIOECONÓMICA'!$F$12</definedName>
    <definedName name="limite1">'EVALUACIÓN SOCIOECONÓMICA'!$D$107</definedName>
    <definedName name="limite1b">'EVALUACIÓN SOCIOECONÓMICA'!$D$107</definedName>
    <definedName name="limite2">'EVALUACIÓN SOCIOECONÓMICA'!#REF!</definedName>
    <definedName name="limite2b">'EVALUACIÓN SOCIOECONÓMICA'!#REF!</definedName>
    <definedName name="limite3">'EVALUACIÓN SOCIOECONÓMICA'!#REF!</definedName>
    <definedName name="limite3b">'EVALUACIÓN SOCIOECONÓMICA'!#REF!</definedName>
    <definedName name="locales">'EVALUACIÓN PRIVADA'!$E$111</definedName>
    <definedName name="locales2">'EVALUACIÓN PRIVADA'!#REF!</definedName>
    <definedName name="locales3">'EVALUACIÓN PRIVADA'!#REF!</definedName>
    <definedName name="manodeobra">'EVALUACIÓN PRIVADA'!$E$112</definedName>
    <definedName name="manodeobra2" localSheetId="0">'[1]EVALUACIÓN SOCIOECONÓMICA'!#REF!</definedName>
    <definedName name="manodeobra2">'EVALUACIÓN PRIVADA'!#REF!</definedName>
    <definedName name="manodeobra3" localSheetId="0">'[1]EVALUACIÓN SOCIOECONÓMICA'!#REF!</definedName>
    <definedName name="manodeobra3">'EVALUACIÓN PRIVADA'!#REF!</definedName>
    <definedName name="mdoc">'EVALUACIÓN PRIVADA'!$E$112</definedName>
    <definedName name="mdoncr">'EVALUACIÓN PRIVADA'!$E$115</definedName>
    <definedName name="mdoncr2">'EVALUACIÓN PRIVADA'!#REF!</definedName>
    <definedName name="mdoncr3">'EVALUACIÓN PRIVADA'!#REF!</definedName>
    <definedName name="mdoncu">'EVALUACIÓN PRIVADA'!$E$114</definedName>
    <definedName name="mdoncu2">'EVALUACIÓN PRIVADA'!#REF!</definedName>
    <definedName name="mdoncu3">'EVALUACIÓN PRIVADA'!#REF!</definedName>
    <definedName name="mdosc">'EVALUACIÓN PRIVADA'!$E$113</definedName>
    <definedName name="mdosc2">'EVALUACIÓN PRIVADA'!#REF!</definedName>
    <definedName name="mdosc3">'EVALUACIÓN PRIVADA'!#REF!</definedName>
    <definedName name="NOMBRE">'PREPARACION'!$A$6</definedName>
    <definedName name="numero">'PREPARACION'!$G$4</definedName>
    <definedName name="numerobase">'PREPARACION'!$F$10</definedName>
    <definedName name="NumeroDeComponentes">'ALTERNATIVAS'!#REF!</definedName>
    <definedName name="NumeroDeHabitantes">'PREPARACION'!$E$41</definedName>
    <definedName name="otros">'EVALUACIÓN PRIVADA'!#REF!</definedName>
    <definedName name="otros2" localSheetId="0">'[1]EVALUACIÓN SOCIOECONÓMICA'!#REF!</definedName>
    <definedName name="otros2">'EVALUACIÓN PRIVADA'!#REF!</definedName>
    <definedName name="otros3" localSheetId="0">'[1]EVALUACIÓN SOCIOECONÓMICA'!#REF!</definedName>
    <definedName name="otros3">'EVALUACIÓN PRIVADA'!#REF!</definedName>
    <definedName name="OtrosIndicadores">'INDICADORES'!$A$24</definedName>
    <definedName name="PoblacionBeneficiada">'PREPARACION'!$D$52</definedName>
    <definedName name="PoblacionTotal">'PREPARACION'!$F$43</definedName>
    <definedName name="preparacion">'PREPARACION'!$A$4</definedName>
    <definedName name="PREPARACIÓN">'PREPARACION'!$A$1</definedName>
    <definedName name="privada">'EVALUACIÓN PRIVADA'!$A$4</definedName>
    <definedName name="privada1">'EVALUACIÓN PRIVADA'!$A$4</definedName>
    <definedName name="privada2">'EVALUACIÓN PRIVADA'!#REF!</definedName>
    <definedName name="privada3">'EVALUACIÓN PRIVADA'!#REF!</definedName>
    <definedName name="producto">'PREPARACION'!#REF!</definedName>
    <definedName name="producto2">'ALTERNATIVAS'!#REF!</definedName>
    <definedName name="producto3">'ALTERNATIVAS'!#REF!</definedName>
    <definedName name="productosproyecto">'ANÁLISIS DE SENSIBILIDAD'!#REF!</definedName>
    <definedName name="productosproyecto2">'ANÁLISIS DE SENSIBILIDAD'!#REF!</definedName>
    <definedName name="productosproyecto3">'ANÁLISIS DE SENSIBILIDAD'!#REF!</definedName>
    <definedName name="Productox">'ANÁLISIS DE SENSIBILIDAD'!$G$309</definedName>
    <definedName name="PromedioDePersonas">'PREPARACION'!$E$46</definedName>
    <definedName name="Rango1">'EVALUACIÓN PRIVADA'!$C$143</definedName>
    <definedName name="Rango2">'EVALUACIÓN PRIVADA'!$D$143</definedName>
    <definedName name="Rango3">'EVALUACIÓN PRIVADA'!$E$143</definedName>
    <definedName name="Region">'PREPARACION'!$G$18</definedName>
    <definedName name="rpcdivisa">'EVALUACIÓN SOCIOECONÓMICA'!$F$7</definedName>
    <definedName name="RPCDivisa2" localSheetId="0">'[1]EVALUACIÓN SOCIOECONÓMICA'!#REF!</definedName>
    <definedName name="RPCDivisa2">'EVALUACIÓN PRIVADA'!#REF!</definedName>
    <definedName name="RPCDivisa3" localSheetId="0">'[1]EVALUACIÓN SOCIOECONÓMICA'!#REF!</definedName>
    <definedName name="RPCDivisa3">'EVALUACIÓN PRIVADA'!#REF!</definedName>
    <definedName name="rpcmanodeobra">'EVALUACIÓN SOCIOECONÓMICA'!#REF!</definedName>
    <definedName name="RPCManodeobra2" localSheetId="0">'[1]EVALUACIÓN SOCIOECONÓMICA'!#REF!</definedName>
    <definedName name="RPCManodeobra2">'EVALUACIÓN PRIVADA'!#REF!</definedName>
    <definedName name="RPCManodeobra3" localSheetId="0">'[1]EVALUACIÓN SOCIOECONÓMICA'!#REF!</definedName>
    <definedName name="RPCManodeobra3">'EVALUACIÓN PRIVADA'!#REF!</definedName>
    <definedName name="rpcmoc">'EVALUACIÓN SOCIOECONÓMICA'!$F$8</definedName>
    <definedName name="rpcmoncr">'EVALUACIÓN SOCIOECONÓMICA'!$F$11</definedName>
    <definedName name="rpcmoncu">'EVALUACIÓN SOCIOECONÓMICA'!$F$10</definedName>
    <definedName name="rpcmosc">'EVALUACIÓN SOCIOECONÓMICA'!$F$9</definedName>
    <definedName name="sel1">'ALTERNATIVAS'!#REF!</definedName>
    <definedName name="sel10">'EVALUACIÓN SOCIOECONÓMICA'!#REF!</definedName>
    <definedName name="sel10a">'EVALUACIÓN SOCIOECONÓMICA'!#REF!</definedName>
    <definedName name="sel11">'EVALUACIÓN SOCIOECONÓMICA'!#REF!</definedName>
    <definedName name="sel11a">'EVALUACIÓN SOCIOECONÓMICA'!#REF!</definedName>
    <definedName name="sel12">'EVALUACIÓN SOCIOECONÓMICA'!#REF!</definedName>
    <definedName name="sel13">'EVALUACIÓN SOCIOECONÓMICA'!$D$20:$D$141</definedName>
    <definedName name="sel13a">'EVALUACIÓN SOCIOECONÓMICA'!$D$24:$D$141</definedName>
    <definedName name="sel13b">'EVALUACIÓN SOCIOECONÓMICA'!$D$105:$D$107</definedName>
    <definedName name="sel14">'EVALUACIÓN SOCIOECONÓMICA'!#REF!</definedName>
    <definedName name="sel15">'EVALUACIÓN SOCIOECONÓMICA'!#REF!</definedName>
    <definedName name="sel15a">'EVALUACIÓN SOCIOECONÓMICA'!#REF!</definedName>
    <definedName name="sel15b">'EVALUACIÓN SOCIOECONÓMICA'!#REF!</definedName>
    <definedName name="sel16" localSheetId="0">'[1]EVALUACIÓN PRIVADA'!#REF!</definedName>
    <definedName name="sel16">'EVALUACIÓN SOCIOECONÓMICA'!#REF!</definedName>
    <definedName name="sel17" localSheetId="0">'[1]EVALUACIÓN PRIVADA'!#REF!</definedName>
    <definedName name="sel17">'EVALUACIÓN SOCIOECONÓMICA'!#REF!</definedName>
    <definedName name="sel17a">'EVALUACIÓN SOCIOECONÓMICA'!#REF!</definedName>
    <definedName name="sel17b">'EVALUACIÓN SOCIOECONÓMICA'!#REF!</definedName>
    <definedName name="sel18">'FINANCIACIÓN'!#REF!</definedName>
    <definedName name="sel2">'ALTERNATIVAS'!#REF!</definedName>
    <definedName name="sel21">'EVALUACIÓN PRIVADA'!$E$158:$E$181</definedName>
    <definedName name="sel21a">'EVALUACIÓN PRIVADA'!$E$160:$E$181</definedName>
    <definedName name="sel3">'EVALUACIÓN PRIVADA'!$E$12:$E$23</definedName>
    <definedName name="sel3a">'EVALUACIÓN PRIVADA'!$E$15:$E$23</definedName>
    <definedName name="sel4">'EVALUACIÓN PRIVADA'!#REF!</definedName>
    <definedName name="sel5">'EVALUACIÓN PRIVADA'!#REF!</definedName>
    <definedName name="sel5a">'EVALUACIÓN PRIVADA'!#REF!</definedName>
    <definedName name="sel6">'EVALUACIÓN PRIVADA'!$E$29:$E$148</definedName>
    <definedName name="sel6a">'EVALUACIÓN PRIVADA'!$E$33:$E$141</definedName>
    <definedName name="sel7" localSheetId="0">'[1]EVALUACIÓN SOCIOECONÓMICA'!#REF!</definedName>
    <definedName name="sel7">'EVALUACIÓN PRIVADA'!#REF!</definedName>
    <definedName name="sel8">'EVALUACIÓN PRIVADA'!#REF!</definedName>
    <definedName name="sel9">'EVALUACIÓN SOCIOECONÓMICA'!#REF!</definedName>
    <definedName name="sel9a">'EVALUACIÓN SOCIOECONÓMICA'!#REF!</definedName>
    <definedName name="selec1">'ALTERNATIVAS'!#REF!</definedName>
    <definedName name="selec1a">'EVALUACIÓN PRIVADA'!$41:$41</definedName>
    <definedName name="selec1b">'EVALUACIÓN PRIVADA'!$43:$45</definedName>
    <definedName name="selec1c">'EVALUACIÓN SOCIOECONÓMICA'!$18:$24</definedName>
    <definedName name="selección2" localSheetId="0">'[1]ALTERNATIVAS'!#REF!</definedName>
    <definedName name="selección2">'ALTERNATIVAS'!#REF!</definedName>
    <definedName name="selección3" localSheetId="0">'[1]ALTERNATIVAS'!#REF!</definedName>
    <definedName name="selección3">'ALTERNATIVAS'!#REF!</definedName>
    <definedName name="selpoblacionbeneficiada">'PREPARACION'!$D$53:$D$56</definedName>
    <definedName name="selq">'PREPARACION'!$E$52:$E$56</definedName>
    <definedName name="selx">'PREPARACION'!$E$50:$E$57</definedName>
    <definedName name="sely">'PREPARACION'!$E$70:$E$75</definedName>
    <definedName name="selz">'PREPARACION'!$E$61:$E$66</definedName>
    <definedName name="selza">'PREPARACION'!$E$63:$E$65</definedName>
    <definedName name="socioeconomica">'EVALUACIÓN SOCIOECONÓMICA'!$A$4</definedName>
    <definedName name="socioeconomica1">'EVALUACIÓN SOCIOECONÓMICA'!$A$15</definedName>
    <definedName name="socioeconomica2">'EVALUACIÓN SOCIOECONÓMICA'!#REF!</definedName>
    <definedName name="socioeconomica3">'EVALUACIÓN SOCIOECONÓMICA'!#REF!</definedName>
    <definedName name="tarifa">'EVALUACIÓN PRIVADA'!#REF!</definedName>
    <definedName name="TasaDeCrecimiento">'PREPARACION'!$E$45</definedName>
    <definedName name="Tasax">'ANÁLISIS DE SENSIBILIDAD'!$E$315</definedName>
    <definedName name="Tipo">'PREPARACION'!$I$22</definedName>
    <definedName name="TipodeCambio">'EVALUACIÓN PRIVADA'!$G$8</definedName>
    <definedName name="tirp">'EVALUACIÓN PRIVADA'!$E$153</definedName>
    <definedName name="tirs">'EVALUACIÓN SOCIOECONÓMICA'!$D$146</definedName>
    <definedName name="tot1">'EVALUACIÓN PRIVADA'!$F$143</definedName>
    <definedName name="tot2">'EVALUACIÓN PRIVADA'!#REF!</definedName>
    <definedName name="tot3">'EVALUACIÓN PRIVADA'!#REF!</definedName>
    <definedName name="Total1">'EVALUACIÓN PRIVADA'!#REF!</definedName>
    <definedName name="Total1a">'EVALUACIÓN PRIVADA'!#REF!</definedName>
    <definedName name="Total1ap" localSheetId="0">'[1]EVALUACIÓN PRIVADA'!#REF!</definedName>
    <definedName name="Total1ap">'EVALUACIÓN SOCIOECONÓMICA'!$D$96</definedName>
    <definedName name="Total2">'EVALUACIÓN PRIVADA'!#REF!</definedName>
    <definedName name="Total2a">'EVALUACIÓN PRIVADA'!#REF!</definedName>
    <definedName name="Total2ap" localSheetId="0">'[1]EVALUACIÓN PRIVADA'!#REF!</definedName>
    <definedName name="Total2ap">'EVALUACIÓN SOCIOECONÓMICA'!#REF!</definedName>
    <definedName name="Total3">'EVALUACIÓN PRIVADA'!#REF!</definedName>
    <definedName name="Total3a">'EVALUACIÓN PRIVADA'!#REF!</definedName>
    <definedName name="Total3ap" localSheetId="0">'[1]EVALUACIÓN PRIVADA'!#REF!</definedName>
    <definedName name="Total3ap">'EVALUACIÓN SOCIOECONÓMICA'!#REF!</definedName>
    <definedName name="Total4">'EVALUACIÓN SOCIOECONÓMICA'!#REF!</definedName>
    <definedName name="Total5">'EVALUACIÓN SOCIOECONÓMICA'!#REF!</definedName>
    <definedName name="Total6">'EVALUACIÓN SOCIOECONÓMICA'!#REF!</definedName>
    <definedName name="TotalIngresos1">'EVALUACIÓN PRIVADA'!#REF!</definedName>
    <definedName name="TotalIngresos2">'EVALUACIÓN PRIVADA'!#REF!</definedName>
    <definedName name="TotalIngresos3">'EVALUACIÓN PRIVADA'!#REF!</definedName>
    <definedName name="TotalIngresosSociales1">'EVALUACIÓN SOCIOECONÓMICA'!#REF!</definedName>
    <definedName name="TotalIngresosSociales2">'EVALUACIÓN SOCIOECONÓMICA'!#REF!</definedName>
    <definedName name="TotalIngresosSociales3">'EVALUACIÓN SOCIOECONÓMICA'!#REF!</definedName>
    <definedName name="TotalInversion1">'EVALUACIÓN SOCIOECONÓMICA'!$E$91</definedName>
    <definedName name="TotalInversión1">'EVALUACIÓN SOCIOECONÓMICA'!$E$71</definedName>
    <definedName name="TotalInversión2">'EVALUACIÓN SOCIOECONÓMICA'!#REF!</definedName>
    <definedName name="TotalInversión3">'EVALUACIÓN SOCIOECONÓMICA'!#REF!</definedName>
    <definedName name="TotalInversionSocial">'EVALUACIÓN SOCIOECONÓMICA'!$E$132</definedName>
    <definedName name="usuarios">'EVALUACIÓN PRIVADA'!$E$15</definedName>
    <definedName name="usuarios2">'EVALUACIÓN PRIVADA'!#REF!</definedName>
    <definedName name="usuarios3">'EVALUACIÓN PRIVADA'!#REF!</definedName>
    <definedName name="vacp">'EVALUACIÓN PRIVADA'!$E$150</definedName>
    <definedName name="vacs">'EVALUACIÓN SOCIOECONÓMICA'!$D$143</definedName>
    <definedName name="vacs1">'EVALUACIÓN SOCIOECONÓMICA'!$D$82</definedName>
    <definedName name="vaip">'EVALUACIÓN PRIVADA'!$E$154</definedName>
    <definedName name="vais">'EVALUACIÓN SOCIOECONÓMICA'!$D$147</definedName>
    <definedName name="vanp">'EVALUACIÓN PRIVADA'!$E$151</definedName>
    <definedName name="vans">'EVALUACIÓN SOCIOECONÓMICA'!$D$144</definedName>
    <definedName name="variacioncostos1">'ANÁLISIS DE SENSIBILIDAD'!$E$11</definedName>
    <definedName name="variacioninteres">'ANÁLISIS DE SENSIBILIDAD'!#REF!</definedName>
    <definedName name="variacioninteres2">'ANÁLISIS DE SENSIBILIDAD'!#REF!</definedName>
    <definedName name="variacioninteres3">'ANÁLISIS DE SENSIBILIDAD'!#REF!</definedName>
    <definedName name="variacionmonto1">'ANÁLISIS DE SENSIBILIDAD'!$E$10</definedName>
    <definedName name="variacionmonto2">'ANÁLISIS DE SENSIBILIDAD'!$E$37</definedName>
    <definedName name="variacionmonto3">'ANÁLISIS DE SENSIBILIDAD'!$E$49</definedName>
    <definedName name="variacionunidades1">'ANÁLISIS DE SENSIBILIDAD'!$E$9</definedName>
    <definedName name="variacionunidades2">'ANÁLISIS DE SENSIBILIDAD'!$E$36</definedName>
    <definedName name="variacionunidades3">'ANÁLISIS DE SENSIBILIDAD'!$E$48</definedName>
  </definedNames>
  <calcPr fullCalcOnLoad="1"/>
</workbook>
</file>

<file path=xl/comments2.xml><?xml version="1.0" encoding="utf-8"?>
<comments xmlns="http://schemas.openxmlformats.org/spreadsheetml/2006/main">
  <authors>
    <author>Alberto RAHAL</author>
    <author>SCRE</author>
    <author>Alfa-Beta Inform?tica</author>
  </authors>
  <commentList>
    <comment ref="B6" authorId="0">
      <text>
        <r>
          <rPr>
            <sz val="8"/>
            <rFont val="Tahoma"/>
            <family val="2"/>
          </rPr>
          <t>Escriba en este campo el Nombre de su proyecto el cual debe hacer referencia a:
-Area o recurso objeto del proyecto
-Objetivo principal
-Proceso utilizado para alcanzar el objetivo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ahoma"/>
            <family val="0"/>
          </rPr>
          <t xml:space="preserve">Describa brevemente las circunstancias que motivaron la formulación de este proyecto </t>
        </r>
      </text>
    </comment>
    <comment ref="G25" authorId="0">
      <text>
        <r>
          <rPr>
            <sz val="8"/>
            <rFont val="Tahoma"/>
            <family val="0"/>
          </rPr>
          <t>Describa en pocas palabras el problema que se trata de solucionar</t>
        </r>
      </text>
    </comment>
    <comment ref="C68" authorId="1">
      <text>
        <r>
          <rPr>
            <sz val="9"/>
            <rFont val="Tahoma"/>
            <family val="2"/>
          </rPr>
          <t>Introduzca en cada año el acumulado del área que va a ser beneficiada con el proyecto</t>
        </r>
        <r>
          <rPr>
            <sz val="9"/>
            <rFont val="Tahoma"/>
            <family val="0"/>
          </rPr>
          <t xml:space="preserve">
</t>
        </r>
      </text>
    </comment>
    <comment ref="G76" authorId="0">
      <text>
        <r>
          <rPr>
            <sz val="8"/>
            <rFont val="Tahoma"/>
            <family val="0"/>
          </rPr>
          <t>Escriba el porcentaje de Conecciones, viviendas o familias que utilizan el servicio actualmente</t>
        </r>
      </text>
    </comment>
    <comment ref="B82" authorId="1">
      <text>
        <r>
          <rPr>
            <sz val="9"/>
            <rFont val="Tahoma"/>
            <family val="2"/>
          </rPr>
          <t>Descripción de la situación sin proyecto</t>
        </r>
      </text>
    </comment>
    <comment ref="B48" authorId="1">
      <text>
        <r>
          <rPr>
            <sz val="9"/>
            <rFont val="Tahoma"/>
            <family val="2"/>
          </rPr>
          <t xml:space="preserve">Se Puede diferenciar por Rangos de Edad o Género, etc. en cada línea.
La planilla calcula el número de familias que van a ser beneficiadas por el proyecto y hace la proyección con la Tasa de Crecimiento Poblacional. </t>
        </r>
      </text>
    </comment>
    <comment ref="B49" authorId="1">
      <text>
        <r>
          <rPr>
            <sz val="9"/>
            <rFont val="Tahoma"/>
            <family val="2"/>
          </rPr>
          <t xml:space="preserve">Estratos Socioeconómicos o </t>
        </r>
        <r>
          <rPr>
            <sz val="9"/>
            <rFont val="Tahoma"/>
            <family val="0"/>
          </rPr>
          <t xml:space="preserve">
</t>
        </r>
      </text>
    </comment>
    <comment ref="F11" authorId="2">
      <text>
        <r>
          <rPr>
            <sz val="9"/>
            <rFont val="Tahoma"/>
            <family val="2"/>
          </rPr>
          <t>Escriba aquí el número de años durante los cuales el proyecto no recibirá ingresos</t>
        </r>
      </text>
    </comment>
    <comment ref="F10" authorId="2">
      <text>
        <r>
          <rPr>
            <sz val="9"/>
            <rFont val="Tahoma"/>
            <family val="2"/>
          </rPr>
          <t>Escriba el Número de Años que va a operar su proyecto. No incluya los años de la Inversión</t>
        </r>
      </text>
    </comment>
    <comment ref="B90" authorId="1">
      <text>
        <r>
          <rPr>
            <sz val="9"/>
            <rFont val="Tahoma"/>
            <family val="2"/>
          </rPr>
          <t>En la situación Con Proyecto</t>
        </r>
      </text>
    </comment>
  </commentList>
</comments>
</file>

<file path=xl/comments3.xml><?xml version="1.0" encoding="utf-8"?>
<comments xmlns="http://schemas.openxmlformats.org/spreadsheetml/2006/main">
  <authors>
    <author>SCRE</author>
  </authors>
  <commentList>
    <comment ref="D29" authorId="0">
      <text>
        <r>
          <rPr>
            <sz val="9"/>
            <rFont val="Tahoma"/>
            <family val="0"/>
          </rPr>
          <t xml:space="preserve">Especifique en este espacio la clase de impacto ambiental que genera esta alternativa y si modifica el Impacto producido por todo el proyecto
</t>
        </r>
      </text>
    </comment>
  </commentList>
</comments>
</file>

<file path=xl/comments4.xml><?xml version="1.0" encoding="utf-8"?>
<comments xmlns="http://schemas.openxmlformats.org/spreadsheetml/2006/main">
  <authors>
    <author>SCRE</author>
  </authors>
  <commentList>
    <comment ref="B110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1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9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94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2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18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126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C169" authorId="0">
      <text>
        <r>
          <rPr>
            <sz val="9"/>
            <rFont val="Tahoma"/>
            <family val="2"/>
          </rPr>
          <t>Tasa Impositiva sobre utilidades</t>
        </r>
      </text>
    </comment>
    <comment ref="B180" authorId="0">
      <text>
        <r>
          <rPr>
            <sz val="9"/>
            <rFont val="Tahoma"/>
            <family val="2"/>
          </rPr>
          <t>Valor que conservan los Activos Fijos</t>
        </r>
      </text>
    </comment>
    <comment ref="B8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73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34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SCRE</author>
  </authors>
  <commentList>
    <comment ref="B24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0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8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93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101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48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56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09" authorId="0">
      <text>
        <r>
          <rPr>
            <sz val="9"/>
            <rFont val="Tahoma"/>
            <family val="2"/>
          </rPr>
          <t>Son Bienes Transables aquellos materiales, equipos e insumos que se exportan o importan</t>
        </r>
        <r>
          <rPr>
            <sz val="9"/>
            <rFont val="Tahoma"/>
            <family val="0"/>
          </rPr>
          <t xml:space="preserve">
</t>
        </r>
      </text>
    </comment>
    <comment ref="B117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64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  <comment ref="B125" authorId="0">
      <text>
        <r>
          <rPr>
            <sz val="9"/>
            <rFont val="Tahoma"/>
            <family val="2"/>
          </rPr>
          <t xml:space="preserve">Son Bienes Transables aquellos materiales, equipos e insumos que se exportan o importan
</t>
        </r>
      </text>
    </comment>
  </commentList>
</comments>
</file>

<file path=xl/comments6.xml><?xml version="1.0" encoding="utf-8"?>
<comments xmlns="http://schemas.openxmlformats.org/spreadsheetml/2006/main">
  <authors>
    <author>WINDOWS XP</author>
    <author>Jaime Paredes Ver?stegui</author>
  </authors>
  <commentList>
    <comment ref="E14" authorId="0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C10" authorId="1">
      <text>
        <r>
          <rPr>
            <b/>
            <sz val="8"/>
            <rFont val="Tahoma"/>
            <family val="0"/>
          </rPr>
          <t>Valor Estimado</t>
        </r>
      </text>
    </comment>
    <comment ref="I10" authorId="1">
      <text>
        <r>
          <rPr>
            <b/>
            <sz val="8"/>
            <rFont val="Tahoma"/>
            <family val="0"/>
          </rPr>
          <t>Valor Estimado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WINDOWS XP</author>
  </authors>
  <commentList>
    <comment ref="E7" authorId="0">
      <text>
        <r>
          <rPr>
            <sz val="8"/>
            <rFont val="Tahoma"/>
            <family val="2"/>
          </rPr>
          <t>Introduzca aquí el valor modificado de la variable que quiere analizar en porcentaje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J19" authorId="1">
      <text>
        <r>
          <rPr>
            <sz val="8"/>
            <rFont val="Tahoma"/>
            <family val="2"/>
          </rPr>
          <t>Porcentaje de Cambio del Nuevo Valor respecto del Valor Original del Indicador</t>
        </r>
      </text>
    </comment>
    <comment ref="J7" authorId="1">
      <text>
        <r>
          <rPr>
            <sz val="8"/>
            <rFont val="Tahoma"/>
            <family val="2"/>
          </rPr>
          <t>Porcentaje de Cambio del Nuevo Valor respecto del Valor Original del Indicador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<sst xmlns="http://schemas.openxmlformats.org/spreadsheetml/2006/main" count="700" uniqueCount="252">
  <si>
    <t>Valor Actual</t>
  </si>
  <si>
    <t>Indicador</t>
  </si>
  <si>
    <t>Componentes</t>
  </si>
  <si>
    <t>Total</t>
  </si>
  <si>
    <t>Años</t>
  </si>
  <si>
    <t>Subtotal</t>
  </si>
  <si>
    <t>TOTAL</t>
  </si>
  <si>
    <t>RPC DIVISA</t>
  </si>
  <si>
    <t>Valor</t>
  </si>
  <si>
    <r>
      <t>P</t>
    </r>
    <r>
      <rPr>
        <sz val="10"/>
        <color indexed="12"/>
        <rFont val="Lucida Casual"/>
        <family val="4"/>
      </rPr>
      <t>OBLACIÓN</t>
    </r>
    <r>
      <rPr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>BJETIVO</t>
    </r>
  </si>
  <si>
    <r>
      <t>A</t>
    </r>
    <r>
      <rPr>
        <sz val="10"/>
        <color indexed="12"/>
        <rFont val="Lucida Casual"/>
        <family val="4"/>
      </rPr>
      <t>NTECEDENTES</t>
    </r>
  </si>
  <si>
    <r>
      <t>P</t>
    </r>
    <r>
      <rPr>
        <sz val="10"/>
        <color indexed="12"/>
        <rFont val="Lucida Casual"/>
        <family val="4"/>
      </rPr>
      <t>ROBLEMA O</t>
    </r>
    <r>
      <rPr>
        <b/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N</t>
    </r>
    <r>
      <rPr>
        <sz val="10"/>
        <color indexed="12"/>
        <rFont val="Lucida Casual"/>
        <family val="4"/>
      </rPr>
      <t>ECESIDAD</t>
    </r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</si>
  <si>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6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</si>
  <si>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O</t>
    </r>
    <r>
      <rPr>
        <sz val="10"/>
        <color indexed="48"/>
        <rFont val="Lucida Casual"/>
        <family val="4"/>
      </rPr>
      <t xml:space="preserve">BJETIVOS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</si>
  <si>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R</t>
    </r>
    <r>
      <rPr>
        <sz val="10"/>
        <color indexed="48"/>
        <rFont val="Lucida Casual"/>
        <family val="4"/>
      </rPr>
      <t xml:space="preserve">ELACIÓN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ROYECTO CON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LANES Y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ROGRAMAS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</si>
  <si>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T</t>
    </r>
    <r>
      <rPr>
        <sz val="10"/>
        <color indexed="48"/>
        <rFont val="Lucida Casual"/>
        <family val="4"/>
      </rPr>
      <t>ÉCNICOS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</si>
  <si>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O</t>
    </r>
    <r>
      <rPr>
        <sz val="10"/>
        <color indexed="48"/>
        <rFont val="Lucida Casual"/>
        <family val="4"/>
      </rPr>
      <t>PERATIVOS</t>
    </r>
  </si>
  <si>
    <r>
      <t>A</t>
    </r>
    <r>
      <rPr>
        <sz val="10"/>
        <color indexed="48"/>
        <rFont val="Lucida Casual"/>
        <family val="4"/>
      </rPr>
      <t xml:space="preserve">SPECTOS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MBIENTALES</t>
    </r>
  </si>
  <si>
    <r>
      <t>E</t>
    </r>
    <r>
      <rPr>
        <sz val="12"/>
        <color indexed="48"/>
        <rFont val="Lucida Casual"/>
        <family val="4"/>
      </rPr>
      <t xml:space="preserve">VALUACIÓN </t>
    </r>
    <r>
      <rPr>
        <sz val="16"/>
        <color indexed="10"/>
        <rFont val="Lucida Casual"/>
        <family val="4"/>
      </rPr>
      <t>P</t>
    </r>
    <r>
      <rPr>
        <sz val="12"/>
        <color indexed="48"/>
        <rFont val="Lucida Casual"/>
        <family val="4"/>
      </rPr>
      <t>RIVADA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</si>
  <si>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</si>
  <si>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Variables</t>
  </si>
  <si>
    <r>
      <t xml:space="preserve"> N</t>
    </r>
    <r>
      <rPr>
        <sz val="10"/>
        <color indexed="12"/>
        <rFont val="Lucida Casual"/>
        <family val="4"/>
      </rPr>
      <t>OMBRE DEL PROYECTO</t>
    </r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</si>
  <si>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 xml:space="preserve">ÑOS QUE DURA EL </t>
    </r>
    <r>
      <rPr>
        <sz val="10"/>
        <color indexed="10"/>
        <rFont val="Lucida Casual"/>
        <family val="4"/>
      </rPr>
      <t>P</t>
    </r>
    <r>
      <rPr>
        <sz val="9"/>
        <color indexed="12"/>
        <rFont val="Lucida Casual"/>
        <family val="4"/>
      </rPr>
      <t>ROYECTO</t>
    </r>
  </si>
  <si>
    <r>
      <t>A</t>
    </r>
    <r>
      <rPr>
        <sz val="9"/>
        <color indexed="12"/>
        <rFont val="Lucida Casual"/>
        <family val="4"/>
      </rPr>
      <t>ÑO</t>
    </r>
    <r>
      <rPr>
        <sz val="10"/>
        <color indexed="12"/>
        <rFont val="Lucida Casual"/>
        <family val="4"/>
      </rPr>
      <t xml:space="preserve"> </t>
    </r>
    <r>
      <rPr>
        <sz val="10"/>
        <color indexed="10"/>
        <rFont val="Lucida Casual"/>
        <family val="4"/>
      </rPr>
      <t>B</t>
    </r>
    <r>
      <rPr>
        <sz val="9"/>
        <color indexed="12"/>
        <rFont val="Lucida Casual"/>
        <family val="4"/>
      </rPr>
      <t>ASE</t>
    </r>
  </si>
  <si>
    <t>CAES</t>
  </si>
  <si>
    <t xml:space="preserve"> </t>
  </si>
  <si>
    <r>
      <t>C</t>
    </r>
    <r>
      <rPr>
        <sz val="12"/>
        <color indexed="48"/>
        <rFont val="Lucida Casual"/>
        <family val="4"/>
      </rPr>
      <t>ONCLUSIONES Y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R</t>
    </r>
    <r>
      <rPr>
        <sz val="12"/>
        <color indexed="48"/>
        <rFont val="Lucida Casual"/>
        <family val="4"/>
      </rPr>
      <t>ECOMENDACIONES</t>
    </r>
  </si>
  <si>
    <r>
      <t>R</t>
    </r>
    <r>
      <rPr>
        <sz val="10"/>
        <color indexed="48"/>
        <rFont val="Lucida Casual"/>
        <family val="4"/>
      </rPr>
      <t>ECOMENDACIÓN</t>
    </r>
  </si>
  <si>
    <r>
      <t>O</t>
    </r>
    <r>
      <rPr>
        <sz val="10"/>
        <color indexed="48"/>
        <rFont val="Lucida Casual"/>
        <family val="4"/>
      </rPr>
      <t>BSERVACIONES</t>
    </r>
  </si>
  <si>
    <r>
      <t>F</t>
    </r>
    <r>
      <rPr>
        <sz val="10"/>
        <color indexed="48"/>
        <rFont val="Lucida Casual"/>
        <family val="4"/>
      </rPr>
      <t>ECHA</t>
    </r>
  </si>
  <si>
    <r>
      <t xml:space="preserve">        F</t>
    </r>
    <r>
      <rPr>
        <sz val="10"/>
        <color indexed="48"/>
        <rFont val="Lucida Casual"/>
        <family val="4"/>
      </rPr>
      <t>IRMA</t>
    </r>
  </si>
  <si>
    <r>
      <t>R</t>
    </r>
    <r>
      <rPr>
        <sz val="10"/>
        <color indexed="48"/>
        <rFont val="Lucida Casual"/>
        <family val="4"/>
      </rPr>
      <t>ESPONSABLE</t>
    </r>
  </si>
  <si>
    <r>
      <t>C</t>
    </r>
    <r>
      <rPr>
        <sz val="10"/>
        <color indexed="48"/>
        <rFont val="Lucida Casual"/>
        <family val="4"/>
      </rPr>
      <t>ARGO</t>
    </r>
  </si>
  <si>
    <t>CAEP</t>
  </si>
  <si>
    <r>
      <t>P</t>
    </r>
    <r>
      <rPr>
        <sz val="10"/>
        <color indexed="48"/>
        <rFont val="Lucida Casual"/>
        <family val="4"/>
      </rPr>
      <t xml:space="preserve">ARÁMETROS PARA 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</si>
  <si>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RPC MANO DE OBRA CALIFICADA</t>
  </si>
  <si>
    <t>RPC MANO DE OBRA SEMICALIFICADA</t>
  </si>
  <si>
    <t>RPC MANO DE OBRA NO CALIFICADA URBANA</t>
  </si>
  <si>
    <t>RPC MANO DE OBRA NO CALIFICADA RURAL</t>
  </si>
  <si>
    <t>Mano de Obra Calificada</t>
  </si>
  <si>
    <t>Materiales Locales</t>
  </si>
  <si>
    <t>Mano de Obra Semicalificada</t>
  </si>
  <si>
    <t>Mano de Obra No Calificada Urbana</t>
  </si>
  <si>
    <t>Mano de Obra No calificada Rural</t>
  </si>
  <si>
    <t>VACS</t>
  </si>
  <si>
    <t>VANP</t>
  </si>
  <si>
    <t>VACP</t>
  </si>
  <si>
    <t>VANS</t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</si>
  <si>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8"/>
        <color indexed="10"/>
        <rFont val="Lucida Casual"/>
        <family val="4"/>
      </rPr>
      <t>F</t>
    </r>
    <r>
      <rPr>
        <sz val="12"/>
        <color indexed="48"/>
        <rFont val="Lucida Casual"/>
        <family val="4"/>
      </rPr>
      <t>INANCIEROS</t>
    </r>
  </si>
  <si>
    <t>AREA BENEFICIADA</t>
  </si>
  <si>
    <r>
      <t>A</t>
    </r>
    <r>
      <rPr>
        <sz val="10"/>
        <color indexed="12"/>
        <rFont val="Lucida Casual"/>
        <family val="4"/>
      </rPr>
      <t>REA</t>
    </r>
    <r>
      <rPr>
        <sz val="10"/>
        <color indexed="21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ENEFICIADA</t>
    </r>
  </si>
  <si>
    <t>Bosque</t>
  </si>
  <si>
    <t>Suelo</t>
  </si>
  <si>
    <t>Agua</t>
  </si>
  <si>
    <t>Aire</t>
  </si>
  <si>
    <t>Biodiversidad</t>
  </si>
  <si>
    <t>Ninguno</t>
  </si>
  <si>
    <t>Bajo</t>
  </si>
  <si>
    <t>Medio</t>
  </si>
  <si>
    <t>Alto</t>
  </si>
  <si>
    <t>Transitorio</t>
  </si>
  <si>
    <t>Permanent</t>
  </si>
  <si>
    <t>IMPACTO AMBIENTAL</t>
  </si>
  <si>
    <t>Tipo de Impacto</t>
  </si>
  <si>
    <t>Categoría del Impacto</t>
  </si>
  <si>
    <t>Costo de los Estudios de Impacto</t>
  </si>
  <si>
    <t>Costo del Manejo del Impacto</t>
  </si>
  <si>
    <t>Participación de los COSTOS de EEIA según Categoría y Monto del</t>
  </si>
  <si>
    <t>Proyecto dentro de los Costos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</si>
  <si>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</si>
  <si>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</si>
  <si>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</si>
  <si>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</si>
  <si>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</si>
  <si>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</si>
  <si>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</si>
  <si>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 xml:space="preserve">Participación de los Costos Ambientales por Categoría y Monto en </t>
  </si>
  <si>
    <t>el Costo Total del Proyecto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</si>
  <si>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</si>
  <si>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Detalle</t>
  </si>
  <si>
    <t>Donación</t>
  </si>
  <si>
    <t>Terreno</t>
  </si>
  <si>
    <t>Edificaciones</t>
  </si>
  <si>
    <t>Equipamiento</t>
  </si>
  <si>
    <t>Suministros</t>
  </si>
  <si>
    <t>Supervisión</t>
  </si>
  <si>
    <t>Gastos Generales e Imprevistos</t>
  </si>
  <si>
    <t>Bienes Transables</t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</si>
  <si>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</si>
  <si>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L</t>
    </r>
    <r>
      <rPr>
        <sz val="10"/>
        <color indexed="12"/>
        <rFont val="Lucida Casual"/>
        <family val="4"/>
      </rPr>
      <t>OCALIZACIÓN</t>
    </r>
  </si>
  <si>
    <t>Municipio</t>
  </si>
  <si>
    <t>Tasa de Crecimiento Intercensal</t>
  </si>
  <si>
    <t>%</t>
  </si>
  <si>
    <t>Temperatura Promedio</t>
  </si>
  <si>
    <t>º</t>
  </si>
  <si>
    <t>mm.</t>
  </si>
  <si>
    <r>
      <t>C</t>
    </r>
    <r>
      <rPr>
        <sz val="10"/>
        <color indexed="12"/>
        <rFont val="Lucida Casual"/>
        <family val="4"/>
      </rPr>
      <t>LIMATOLOGÍA</t>
    </r>
  </si>
  <si>
    <t>m.s.n.m</t>
  </si>
  <si>
    <r>
      <t>D</t>
    </r>
    <r>
      <rPr>
        <sz val="10"/>
        <color indexed="12"/>
        <rFont val="Lucida Casual"/>
        <family val="4"/>
      </rPr>
      <t xml:space="preserve">IAGNÓSTICO DE LA </t>
    </r>
    <r>
      <rPr>
        <sz val="14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 xml:space="preserve">ITUACIÓN </t>
    </r>
    <r>
      <rPr>
        <sz val="12"/>
        <color indexed="10"/>
        <rFont val="Lucida Casual"/>
        <family val="4"/>
      </rPr>
      <t>A</t>
    </r>
    <r>
      <rPr>
        <sz val="10"/>
        <color indexed="12"/>
        <rFont val="Lucida Casual"/>
        <family val="4"/>
      </rPr>
      <t>CTUAL</t>
    </r>
  </si>
  <si>
    <r>
      <t>S</t>
    </r>
    <r>
      <rPr>
        <sz val="10"/>
        <color indexed="12"/>
        <rFont val="Lucida Casual"/>
        <family val="4"/>
      </rPr>
      <t xml:space="preserve">ERVICIOS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 xml:space="preserve">ÚBLICOS EN EL </t>
    </r>
    <r>
      <rPr>
        <sz val="14"/>
        <color indexed="10"/>
        <rFont val="Lucida Casual"/>
        <family val="4"/>
      </rPr>
      <t>M</t>
    </r>
    <r>
      <rPr>
        <sz val="10"/>
        <color indexed="12"/>
        <rFont val="Lucida Casual"/>
        <family val="4"/>
      </rPr>
      <t>UNICIPIO</t>
    </r>
  </si>
  <si>
    <t>Cobertura Agua Potable</t>
  </si>
  <si>
    <t>Cobertura Alcantarillado</t>
  </si>
  <si>
    <t>Cobertura Recolección Basuras</t>
  </si>
  <si>
    <t>Cobertura Energía Eléctrica</t>
  </si>
  <si>
    <t>Cobertura Teléfono</t>
  </si>
  <si>
    <r>
      <t>P</t>
    </r>
    <r>
      <rPr>
        <sz val="10"/>
        <color indexed="48"/>
        <rFont val="Lucida Casual"/>
        <family val="4"/>
      </rPr>
      <t xml:space="preserve">ARAMETROS PARA LA </t>
    </r>
    <r>
      <rPr>
        <sz val="14"/>
        <color indexed="10"/>
        <rFont val="Lucida Casual"/>
        <family val="4"/>
      </rPr>
      <t>E</t>
    </r>
    <r>
      <rPr>
        <sz val="10"/>
        <color indexed="48"/>
        <rFont val="Lucida Casual"/>
        <family val="4"/>
      </rPr>
      <t>VALUACIÓN</t>
    </r>
  </si>
  <si>
    <t>TASA DE DESCUENTO PRIVADA</t>
  </si>
  <si>
    <t>Monto de la Inversión</t>
  </si>
  <si>
    <t>Nuevo Valor %</t>
  </si>
  <si>
    <t>COSTOS DE OPERACIÓN</t>
  </si>
  <si>
    <t>TOTAL COSTOS DE OPERACIÓN</t>
  </si>
  <si>
    <t>COSTOS DE INVERSIÓN</t>
  </si>
  <si>
    <t>TOTAL COSTOS DE INVERSIÓN</t>
  </si>
  <si>
    <t>TOTAL COSTOS</t>
  </si>
  <si>
    <t>Ingresos Viviendas</t>
  </si>
  <si>
    <t>Ingresos Industrias</t>
  </si>
  <si>
    <t>Ingresos Comercios</t>
  </si>
  <si>
    <t>TOTAL INGRESOS</t>
  </si>
  <si>
    <t>Unidad Física</t>
  </si>
  <si>
    <t>Promedio de Personas por Vivienda</t>
  </si>
  <si>
    <t>Viviendas</t>
  </si>
  <si>
    <t>Industrias</t>
  </si>
  <si>
    <t>Comercios</t>
  </si>
  <si>
    <r>
      <t>U</t>
    </r>
    <r>
      <rPr>
        <sz val="10"/>
        <color indexed="12"/>
        <rFont val="Lucida Casual"/>
        <family val="4"/>
      </rPr>
      <t xml:space="preserve">NIDADES </t>
    </r>
    <r>
      <rPr>
        <sz val="14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ENEFICIADAS</t>
    </r>
  </si>
  <si>
    <r>
      <t>I</t>
    </r>
    <r>
      <rPr>
        <sz val="10"/>
        <color indexed="48"/>
        <rFont val="Lucida Casual"/>
        <family val="4"/>
      </rPr>
      <t xml:space="preserve">NGRESOS DEL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</si>
  <si>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t>Aducción</t>
  </si>
  <si>
    <t>Tratamiento</t>
  </si>
  <si>
    <t>Almacenamiento</t>
  </si>
  <si>
    <t>Distribución</t>
  </si>
  <si>
    <t>Población con Servicio de Acueducto</t>
  </si>
  <si>
    <t>Medidores Instalados</t>
  </si>
  <si>
    <t>Cobertura de Micromedición (Medidores/suscriptores)</t>
  </si>
  <si>
    <t>ADUCCIÓN</t>
  </si>
  <si>
    <t>TRATAMIENTO</t>
  </si>
  <si>
    <t>ALMACENAMIENTO</t>
  </si>
  <si>
    <t>DISTRIBUCIÓN</t>
  </si>
  <si>
    <t>% de Pérdidas (Volumen de agua facturada/volumen de agua producida)</t>
  </si>
  <si>
    <t>Continuidad (Horas diarias de servicio/24 horas)</t>
  </si>
  <si>
    <t>Cobertura del Servicio (conexiones/viviendas)</t>
  </si>
  <si>
    <t>% Cubierto por el Proyecto</t>
  </si>
  <si>
    <t>ESTRATO O CATEGORÍA</t>
  </si>
  <si>
    <r>
      <t>E</t>
    </r>
    <r>
      <rPr>
        <sz val="10"/>
        <color indexed="12"/>
        <rFont val="Lucida Casual"/>
        <family val="4"/>
      </rPr>
      <t>STIMACION</t>
    </r>
    <r>
      <rPr>
        <sz val="14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</si>
  <si>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</si>
  <si>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</si>
  <si>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</si>
  <si>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Depreciación (-)</t>
  </si>
  <si>
    <t>Costos Financieros (Intereses)</t>
  </si>
  <si>
    <t>Impuestos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</si>
  <si>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</si>
  <si>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</si>
  <si>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</si>
  <si>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</si>
  <si>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</si>
  <si>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</si>
  <si>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Total General</t>
  </si>
  <si>
    <t>T.G.N.</t>
  </si>
  <si>
    <t>Recursos Propios</t>
  </si>
  <si>
    <t>Recursos de Contraval.</t>
  </si>
  <si>
    <t>Otros</t>
  </si>
  <si>
    <t>Crédito Externo</t>
  </si>
  <si>
    <t>Total Finaciam. Externo</t>
  </si>
  <si>
    <t>Unidad Monetaria</t>
  </si>
  <si>
    <t>TASA SOCIAL DE DESCUENTO</t>
  </si>
  <si>
    <r>
      <t>N</t>
    </r>
    <r>
      <rPr>
        <sz val="9"/>
        <color indexed="12"/>
        <rFont val="Lucida Casual"/>
        <family val="4"/>
      </rPr>
      <t xml:space="preserve">UMERO DE </t>
    </r>
    <r>
      <rPr>
        <sz val="10"/>
        <color indexed="10"/>
        <rFont val="Lucida Casual"/>
        <family val="4"/>
      </rPr>
      <t>A</t>
    </r>
    <r>
      <rPr>
        <sz val="9"/>
        <color indexed="12"/>
        <rFont val="Lucida Casual"/>
        <family val="4"/>
      </rPr>
      <t>ÑOS QUE DURA LA</t>
    </r>
    <r>
      <rPr>
        <sz val="11"/>
        <color indexed="10"/>
        <rFont val="Lucida Casual"/>
        <family val="4"/>
      </rPr>
      <t xml:space="preserve"> I</t>
    </r>
    <r>
      <rPr>
        <sz val="9"/>
        <color indexed="12"/>
        <rFont val="Lucida Casual"/>
        <family val="4"/>
      </rPr>
      <t>NVERSIÓN</t>
    </r>
  </si>
  <si>
    <r>
      <t>E</t>
    </r>
    <r>
      <rPr>
        <sz val="12"/>
        <color indexed="48"/>
        <rFont val="Lucida Casual"/>
        <family val="4"/>
      </rPr>
      <t>VALUACIÓN</t>
    </r>
    <r>
      <rPr>
        <sz val="12"/>
        <color indexed="12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OCIOECONÓMICA</t>
    </r>
  </si>
  <si>
    <t>Total Financiam Interno</t>
  </si>
  <si>
    <t>COSTOS DE ADMINISTRACIÓN</t>
  </si>
  <si>
    <t>TOTAL COSTOS DE ADMINIST.</t>
  </si>
  <si>
    <t>Costos de Administración</t>
  </si>
  <si>
    <t>Amortización (+)</t>
  </si>
  <si>
    <t>Captación</t>
  </si>
  <si>
    <t>Conexiones Domiciliarias</t>
  </si>
  <si>
    <t>Altura sobre el Nivel del Mar</t>
  </si>
  <si>
    <t>Volúmen de Lluvia Anual</t>
  </si>
  <si>
    <t>No.de Conexiones Domiciliarias</t>
  </si>
  <si>
    <t>CAPTACIÓN</t>
  </si>
  <si>
    <t>CONEXIONES DOMICILIARIAS</t>
  </si>
  <si>
    <t xml:space="preserve">   Bienes Transables</t>
  </si>
  <si>
    <t xml:space="preserve">   Materiales Locales</t>
  </si>
  <si>
    <t xml:space="preserve">   Mano de Obra Calificada</t>
  </si>
  <si>
    <t xml:space="preserve">   Mano de Obra Semicalificada</t>
  </si>
  <si>
    <t xml:space="preserve">   Mano de Obra No Calificada Urbana</t>
  </si>
  <si>
    <t xml:space="preserve">   Mano de Obra No calificada Rural</t>
  </si>
  <si>
    <t xml:space="preserve">   Costo de los Estudios de Impacto</t>
  </si>
  <si>
    <t xml:space="preserve">   Costo del Manejo del Impacto</t>
  </si>
  <si>
    <t>por Vivienda</t>
  </si>
  <si>
    <t>por Industria</t>
  </si>
  <si>
    <t>por Comercio</t>
  </si>
  <si>
    <t>Consumo Promedio Mensual de Agua (Mt3)</t>
  </si>
  <si>
    <t>% de la Población Benefic.</t>
  </si>
  <si>
    <r>
      <t>D</t>
    </r>
    <r>
      <rPr>
        <sz val="10"/>
        <color indexed="12"/>
        <rFont val="Lucida Casual"/>
        <family val="4"/>
      </rPr>
      <t xml:space="preserve">EMANDA </t>
    </r>
    <r>
      <rPr>
        <sz val="14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OTENCIAL</t>
    </r>
  </si>
  <si>
    <t>Población Total           (No. de Habitantes)</t>
  </si>
  <si>
    <t>Población Beneficiada</t>
  </si>
  <si>
    <t>Impuesto Específico Hidrocarb.</t>
  </si>
  <si>
    <t>TIRS</t>
  </si>
  <si>
    <t>VAIS</t>
  </si>
  <si>
    <t>B / C</t>
  </si>
  <si>
    <t>TIRP</t>
  </si>
  <si>
    <t>VAIP</t>
  </si>
  <si>
    <t>FLUJO NETO DE FONDOS</t>
  </si>
  <si>
    <t>CAEP / Area Beneficiada</t>
  </si>
  <si>
    <t>CAES / Area Beneficiada</t>
  </si>
  <si>
    <t>% de Cambio</t>
  </si>
  <si>
    <t>Costos de Operacion</t>
  </si>
  <si>
    <t>TIPO</t>
  </si>
  <si>
    <t>Urbano</t>
  </si>
  <si>
    <t>Rural</t>
  </si>
  <si>
    <t>Construcción</t>
  </si>
  <si>
    <t>Mejoramiento</t>
  </si>
  <si>
    <r>
      <t>A</t>
    </r>
    <r>
      <rPr>
        <sz val="10"/>
        <color indexed="12"/>
        <rFont val="Lucida Casual"/>
        <family val="4"/>
      </rPr>
      <t>REA</t>
    </r>
  </si>
  <si>
    <r>
      <t>T</t>
    </r>
    <r>
      <rPr>
        <sz val="10"/>
        <color indexed="12"/>
        <rFont val="Lucida Casual"/>
        <family val="4"/>
      </rPr>
      <t xml:space="preserve">IPO DE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NVERSION</t>
    </r>
  </si>
  <si>
    <r>
      <t>C</t>
    </r>
    <r>
      <rPr>
        <sz val="10"/>
        <color indexed="12"/>
        <rFont val="Lucida Casual"/>
        <family val="4"/>
      </rPr>
      <t>ARACTERÍSTICAS</t>
    </r>
  </si>
  <si>
    <t>LLENE ESTA SECCIÖN ANTES DE COMENZAR A INTRODUCIR INFORMACIÓN EN LA HOJA Y PULSE EL BOTÓN</t>
  </si>
  <si>
    <t>VACP / Conexiones</t>
  </si>
  <si>
    <t>VACP / Beneficiarios</t>
  </si>
  <si>
    <t>VACS / Conexiones</t>
  </si>
  <si>
    <t>VACS / Beneficiarios</t>
  </si>
  <si>
    <r>
      <t>R</t>
    </r>
    <r>
      <rPr>
        <sz val="10"/>
        <color indexed="12"/>
        <rFont val="Lucida Casual"/>
        <family val="4"/>
      </rPr>
      <t>EGIÓN</t>
    </r>
  </si>
  <si>
    <t>ALTIPLANO</t>
  </si>
  <si>
    <t>VALLES</t>
  </si>
  <si>
    <t>LLANOS</t>
  </si>
  <si>
    <r>
      <t>I</t>
    </r>
    <r>
      <rPr>
        <sz val="12"/>
        <color indexed="48"/>
        <rFont val="Lucida Casual"/>
        <family val="4"/>
      </rPr>
      <t xml:space="preserve">NDICADORES DE </t>
    </r>
    <r>
      <rPr>
        <sz val="18"/>
        <color indexed="10"/>
        <rFont val="Lucida Casual"/>
        <family val="4"/>
      </rPr>
      <t>C</t>
    </r>
    <r>
      <rPr>
        <sz val="12"/>
        <color indexed="48"/>
        <rFont val="Lucida Casual"/>
        <family val="4"/>
      </rPr>
      <t xml:space="preserve">OSTO </t>
    </r>
    <r>
      <rPr>
        <sz val="18"/>
        <color indexed="10"/>
        <rFont val="Lucida Casual"/>
        <family val="0"/>
      </rPr>
      <t>E</t>
    </r>
    <r>
      <rPr>
        <sz val="12"/>
        <color indexed="48"/>
        <rFont val="Lucida Casual"/>
        <family val="4"/>
      </rPr>
      <t>FICIENCIA</t>
    </r>
  </si>
  <si>
    <t>RBC Privado</t>
  </si>
  <si>
    <t>RBC Social</t>
  </si>
  <si>
    <t>Dólares</t>
  </si>
  <si>
    <t>Max</t>
  </si>
  <si>
    <t>Min</t>
  </si>
  <si>
    <t>Costo de Inversión / Beneficiario</t>
  </si>
  <si>
    <t>Bombeo</t>
  </si>
  <si>
    <t>Gravedad</t>
  </si>
  <si>
    <t>Costo de Inversión / Conecciones</t>
  </si>
  <si>
    <t>Costo de Inversión / Beneficiarios</t>
  </si>
  <si>
    <r>
      <t xml:space="preserve">     T</t>
    </r>
    <r>
      <rPr>
        <sz val="10"/>
        <color indexed="12"/>
        <rFont val="Lucida Casual"/>
        <family val="4"/>
      </rPr>
      <t>ECNOLOGÍA</t>
    </r>
  </si>
  <si>
    <t>Tipo de Cambio (Bs. Por Dólar)</t>
  </si>
  <si>
    <t>Financiamiento Interno -</t>
  </si>
  <si>
    <t>VACP / Conecciones</t>
  </si>
  <si>
    <t>CAES / Beneficiarios</t>
  </si>
  <si>
    <t>CAEP / Beneficiario</t>
  </si>
  <si>
    <t>Beneficiarios</t>
  </si>
  <si>
    <r>
      <t>D</t>
    </r>
    <r>
      <rPr>
        <sz val="10"/>
        <color indexed="48"/>
        <rFont val="Lucida Casual"/>
        <family val="4"/>
      </rPr>
      <t>ESCRIPCIÓN</t>
    </r>
  </si>
  <si>
    <r>
      <t>I</t>
    </r>
    <r>
      <rPr>
        <sz val="12"/>
        <color indexed="48"/>
        <rFont val="Lucida Casual"/>
        <family val="4"/>
      </rPr>
      <t xml:space="preserve">NDICADORES </t>
    </r>
    <r>
      <rPr>
        <sz val="18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OCIOECONÓMICOS</t>
    </r>
  </si>
  <si>
    <t>CAEP / Beneficiarios</t>
  </si>
  <si>
    <r>
      <t>A</t>
    </r>
    <r>
      <rPr>
        <sz val="12"/>
        <color indexed="48"/>
        <rFont val="Lucida Casual"/>
        <family val="4"/>
      </rPr>
      <t xml:space="preserve">NÁLISIS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ENSIBILIDAD</t>
    </r>
  </si>
  <si>
    <t>Tarifa</t>
  </si>
  <si>
    <r>
      <t xml:space="preserve">Préstamo(-) </t>
    </r>
    <r>
      <rPr>
        <sz val="8"/>
        <color indexed="10"/>
        <rFont val="Arial"/>
        <family val="2"/>
      </rPr>
      <t>Escribir valores con signo Negativo</t>
    </r>
  </si>
  <si>
    <t>Financiamiento Externo</t>
  </si>
  <si>
    <t>Fija por mes</t>
  </si>
  <si>
    <r>
      <t>O</t>
    </r>
    <r>
      <rPr>
        <sz val="11"/>
        <color indexed="12"/>
        <rFont val="Lucida Casual"/>
        <family val="4"/>
      </rPr>
      <t>TROS</t>
    </r>
    <r>
      <rPr>
        <sz val="11"/>
        <color indexed="10"/>
        <rFont val="Lucida Casual"/>
        <family val="4"/>
      </rPr>
      <t xml:space="preserve"> </t>
    </r>
    <r>
      <rPr>
        <sz val="16"/>
        <color indexed="10"/>
        <rFont val="Lucida Casual"/>
        <family val="4"/>
      </rPr>
      <t>I</t>
    </r>
    <r>
      <rPr>
        <sz val="11"/>
        <color indexed="12"/>
        <rFont val="Lucida Casual"/>
        <family val="4"/>
      </rPr>
      <t>NDICADORES</t>
    </r>
    <r>
      <rPr>
        <sz val="11"/>
        <color indexed="48"/>
        <rFont val="Lucida Casual"/>
        <family val="4"/>
      </rPr>
      <t xml:space="preserve"> </t>
    </r>
    <r>
      <rPr>
        <sz val="16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 xml:space="preserve">STANDAR </t>
    </r>
    <r>
      <rPr>
        <sz val="12"/>
        <color indexed="12"/>
        <rFont val="Lucida Casual"/>
        <family val="4"/>
      </rPr>
      <t>P</t>
    </r>
    <r>
      <rPr>
        <sz val="11"/>
        <color indexed="12"/>
        <rFont val="Lucida Casual"/>
        <family val="4"/>
      </rPr>
      <t xml:space="preserve">ARA </t>
    </r>
    <r>
      <rPr>
        <sz val="16"/>
        <color indexed="10"/>
        <rFont val="Lucida Casual"/>
        <family val="0"/>
      </rPr>
      <t>P</t>
    </r>
    <r>
      <rPr>
        <sz val="11"/>
        <color indexed="12"/>
        <rFont val="Lucida Casual"/>
        <family val="4"/>
      </rPr>
      <t xml:space="preserve">ROYECTOS </t>
    </r>
    <r>
      <rPr>
        <sz val="16"/>
        <color indexed="10"/>
        <rFont val="Lucida Casual"/>
        <family val="0"/>
      </rPr>
      <t>S</t>
    </r>
    <r>
      <rPr>
        <sz val="11"/>
        <color indexed="12"/>
        <rFont val="Lucida Casual"/>
        <family val="4"/>
      </rPr>
      <t>IMILARES</t>
    </r>
  </si>
  <si>
    <t>Varble. por m3</t>
  </si>
  <si>
    <r>
      <t>A</t>
    </r>
    <r>
      <rPr>
        <sz val="12"/>
        <color indexed="48"/>
        <rFont val="Lucida Casual"/>
        <family val="4"/>
      </rPr>
      <t xml:space="preserve">LTERNATIVA DE </t>
    </r>
    <r>
      <rPr>
        <sz val="16"/>
        <color indexed="10"/>
        <rFont val="Lucida Casual"/>
        <family val="4"/>
      </rPr>
      <t>S</t>
    </r>
    <r>
      <rPr>
        <sz val="12"/>
        <color indexed="48"/>
        <rFont val="Lucida Casual"/>
        <family val="4"/>
      </rPr>
      <t>OLUCIÓN - INGENIERÍA DEL PROYECTO</t>
    </r>
  </si>
  <si>
    <t>Costo Inversión/ Beneficiario</t>
  </si>
  <si>
    <t>Costo Inversión/ Conexiónes</t>
  </si>
</sst>
</file>

<file path=xl/styles.xml><?xml version="1.0" encoding="utf-8"?>
<styleSheet xmlns="http://schemas.openxmlformats.org/spreadsheetml/2006/main">
  <numFmts count="54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Bs&quot;;\-#,##0\ &quot;Bs&quot;"/>
    <numFmt numFmtId="195" formatCode="#,##0\ &quot;Bs&quot;;[Red]\-#,##0\ &quot;Bs&quot;"/>
    <numFmt numFmtId="196" formatCode="#,##0.00\ &quot;Bs&quot;;\-#,##0.00\ &quot;Bs&quot;"/>
    <numFmt numFmtId="197" formatCode="#,##0.00\ &quot;Bs&quot;;[Red]\-#,##0.00\ &quot;Bs&quot;"/>
    <numFmt numFmtId="198" formatCode="_-* #,##0\ &quot;Bs&quot;_-;\-* #,##0\ &quot;Bs&quot;_-;_-* &quot;-&quot;\ &quot;Bs&quot;_-;_-@_-"/>
    <numFmt numFmtId="199" formatCode="_-* #,##0\ _B_s_-;\-* #,##0\ _B_s_-;_-* &quot;-&quot;\ _B_s_-;_-@_-"/>
    <numFmt numFmtId="200" formatCode="_-* #,##0.00\ &quot;Bs&quot;_-;\-* #,##0.00\ &quot;Bs&quot;_-;_-* &quot;-&quot;??\ &quot;Bs&quot;_-;_-@_-"/>
    <numFmt numFmtId="201" formatCode="_-* #,##0.00\ _B_s_-;\-* #,##0.00\ _B_s_-;_-* &quot;-&quot;??\ _B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"/>
    <numFmt numFmtId="209" formatCode="0.0"/>
  </numFmts>
  <fonts count="58">
    <font>
      <sz val="10"/>
      <name val="Arial"/>
      <family val="0"/>
    </font>
    <font>
      <b/>
      <sz val="16"/>
      <name val="Arial"/>
      <family val="2"/>
    </font>
    <font>
      <sz val="13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Lucida Casual"/>
      <family val="4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14"/>
      <color indexed="12"/>
      <name val="Lucida Casual"/>
      <family val="4"/>
    </font>
    <font>
      <sz val="12"/>
      <color indexed="12"/>
      <name val="Lucida Casual"/>
      <family val="4"/>
    </font>
    <font>
      <b/>
      <sz val="10"/>
      <color indexed="21"/>
      <name val="Lucida Casual"/>
      <family val="4"/>
    </font>
    <font>
      <sz val="10"/>
      <color indexed="21"/>
      <name val="Lucida Casual"/>
      <family val="4"/>
    </font>
    <font>
      <sz val="14"/>
      <color indexed="10"/>
      <name val="Arial"/>
      <family val="2"/>
    </font>
    <font>
      <sz val="10"/>
      <color indexed="48"/>
      <name val="Lucida Casual"/>
      <family val="4"/>
    </font>
    <font>
      <sz val="10"/>
      <color indexed="12"/>
      <name val="Lucida Casual"/>
      <family val="4"/>
    </font>
    <font>
      <sz val="14"/>
      <color indexed="10"/>
      <name val="Lucida Casual"/>
      <family val="4"/>
    </font>
    <font>
      <sz val="12"/>
      <color indexed="48"/>
      <name val="Lucida Casual"/>
      <family val="4"/>
    </font>
    <font>
      <sz val="10"/>
      <name val="Lucida Casual"/>
      <family val="4"/>
    </font>
    <font>
      <sz val="12"/>
      <color indexed="10"/>
      <name val="Lucida Casual"/>
      <family val="4"/>
    </font>
    <font>
      <sz val="14"/>
      <color indexed="48"/>
      <name val="Lucida Casual"/>
      <family val="4"/>
    </font>
    <font>
      <sz val="18"/>
      <color indexed="10"/>
      <name val="Lucida Casual"/>
      <family val="4"/>
    </font>
    <font>
      <sz val="18"/>
      <color indexed="12"/>
      <name val="Lucida Casual"/>
      <family val="4"/>
    </font>
    <font>
      <sz val="10"/>
      <color indexed="10"/>
      <name val="Lucida Casual"/>
      <family val="4"/>
    </font>
    <font>
      <sz val="9"/>
      <color indexed="10"/>
      <name val="Lucida Casual"/>
      <family val="4"/>
    </font>
    <font>
      <sz val="8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name val="Lucida Casual"/>
      <family val="4"/>
    </font>
    <font>
      <sz val="8"/>
      <color indexed="12"/>
      <name val="Lucida Casual"/>
      <family val="4"/>
    </font>
    <font>
      <sz val="7"/>
      <name val="Lucida Casual"/>
      <family val="4"/>
    </font>
    <font>
      <sz val="7"/>
      <color indexed="12"/>
      <name val="Lucida Casual"/>
      <family val="4"/>
    </font>
    <font>
      <sz val="8"/>
      <color indexed="48"/>
      <name val="Lucida Casual"/>
      <family val="4"/>
    </font>
    <font>
      <sz val="8"/>
      <color indexed="48"/>
      <name val="Arial"/>
      <family val="2"/>
    </font>
    <font>
      <sz val="9"/>
      <color indexed="10"/>
      <name val="Arial"/>
      <family val="2"/>
    </font>
    <font>
      <sz val="18"/>
      <color indexed="10"/>
      <name val="Arial"/>
      <family val="2"/>
    </font>
    <font>
      <sz val="10"/>
      <color indexed="42"/>
      <name val="Arial"/>
      <family val="2"/>
    </font>
    <font>
      <sz val="9"/>
      <name val="Tahoma"/>
      <family val="0"/>
    </font>
    <font>
      <sz val="10"/>
      <color indexed="52"/>
      <name val="Arial"/>
      <family val="2"/>
    </font>
    <font>
      <b/>
      <sz val="12"/>
      <color indexed="12"/>
      <name val="Lucida Casual"/>
      <family val="4"/>
    </font>
    <font>
      <sz val="16"/>
      <color indexed="12"/>
      <name val="Lucida Casual"/>
      <family val="4"/>
    </font>
    <font>
      <sz val="11"/>
      <color indexed="12"/>
      <name val="Lucida Casual"/>
      <family val="4"/>
    </font>
    <font>
      <b/>
      <sz val="10"/>
      <color indexed="4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sz val="11"/>
      <color indexed="48"/>
      <name val="Lucida Casual"/>
      <family val="4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55"/>
      </patternFill>
    </fill>
    <fill>
      <patternFill patternType="lightGray">
        <fgColor indexed="11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</cellStyleXfs>
  <cellXfs count="3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15" applyAlignment="1">
      <alignment/>
    </xf>
    <xf numFmtId="0" fontId="12" fillId="0" borderId="0" xfId="25">
      <alignment/>
      <protection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0" xfId="17">
      <alignment/>
      <protection/>
    </xf>
    <xf numFmtId="0" fontId="13" fillId="0" borderId="0" xfId="18">
      <alignment/>
      <protection/>
    </xf>
    <xf numFmtId="0" fontId="23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7" xfId="0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 applyProtection="1">
      <alignment/>
      <protection locked="0"/>
    </xf>
    <xf numFmtId="0" fontId="28" fillId="6" borderId="0" xfId="0" applyFont="1" applyFill="1" applyBorder="1" applyAlignment="1">
      <alignment/>
    </xf>
    <xf numFmtId="0" fontId="28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 applyProtection="1">
      <alignment/>
      <protection locked="0"/>
    </xf>
    <xf numFmtId="0" fontId="28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0" fontId="7" fillId="0" borderId="0" xfId="0" applyFont="1" applyAlignment="1" applyProtection="1">
      <alignment/>
      <protection/>
    </xf>
    <xf numFmtId="0" fontId="5" fillId="2" borderId="12" xfId="0" applyFont="1" applyFill="1" applyBorder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2" borderId="16" xfId="0" applyFont="1" applyFill="1" applyBorder="1" applyAlignment="1" applyProtection="1">
      <alignment/>
      <protection hidden="1" locked="0"/>
    </xf>
    <xf numFmtId="0" fontId="41" fillId="2" borderId="17" xfId="0" applyFont="1" applyFill="1" applyBorder="1" applyAlignment="1" applyProtection="1">
      <alignment wrapText="1"/>
      <protection hidden="1" locked="0"/>
    </xf>
    <xf numFmtId="0" fontId="41" fillId="2" borderId="18" xfId="0" applyFont="1" applyFill="1" applyBorder="1" applyAlignment="1" applyProtection="1">
      <alignment wrapText="1"/>
      <protection hidden="1" locked="0"/>
    </xf>
    <xf numFmtId="0" fontId="41" fillId="2" borderId="0" xfId="0" applyFont="1" applyFill="1" applyBorder="1" applyAlignment="1" applyProtection="1">
      <alignment/>
      <protection hidden="1" locked="0"/>
    </xf>
    <xf numFmtId="0" fontId="41" fillId="2" borderId="19" xfId="0" applyFont="1" applyFill="1" applyBorder="1" applyAlignment="1" applyProtection="1">
      <alignment wrapText="1"/>
      <protection hidden="1" locked="0"/>
    </xf>
    <xf numFmtId="0" fontId="41" fillId="2" borderId="20" xfId="0" applyFont="1" applyFill="1" applyBorder="1" applyAlignment="1" applyProtection="1">
      <alignment wrapText="1"/>
      <protection hidden="1" locked="0"/>
    </xf>
    <xf numFmtId="0" fontId="41" fillId="2" borderId="19" xfId="0" applyFont="1" applyFill="1" applyBorder="1" applyAlignment="1" applyProtection="1">
      <alignment/>
      <protection hidden="1" locked="0"/>
    </xf>
    <xf numFmtId="0" fontId="41" fillId="2" borderId="20" xfId="0" applyFont="1" applyFill="1" applyBorder="1" applyAlignment="1" applyProtection="1">
      <alignment/>
      <protection hidden="1" locked="0"/>
    </xf>
    <xf numFmtId="0" fontId="41" fillId="2" borderId="21" xfId="0" applyFont="1" applyFill="1" applyBorder="1" applyAlignment="1" applyProtection="1">
      <alignment/>
      <protection hidden="1" locked="0"/>
    </xf>
    <xf numFmtId="0" fontId="41" fillId="2" borderId="22" xfId="0" applyFont="1" applyFill="1" applyBorder="1" applyAlignment="1" applyProtection="1">
      <alignment/>
      <protection hidden="1" locked="0"/>
    </xf>
    <xf numFmtId="0" fontId="41" fillId="2" borderId="23" xfId="0" applyFont="1" applyFill="1" applyBorder="1" applyAlignment="1" applyProtection="1">
      <alignment/>
      <protection hidden="1" locked="0"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3" borderId="26" xfId="0" applyFill="1" applyBorder="1" applyAlignment="1">
      <alignment/>
    </xf>
    <xf numFmtId="0" fontId="23" fillId="0" borderId="0" xfId="0" applyFont="1" applyBorder="1" applyAlignment="1">
      <alignment/>
    </xf>
    <xf numFmtId="0" fontId="23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2" borderId="24" xfId="0" applyFill="1" applyBorder="1" applyAlignment="1" applyProtection="1">
      <alignment horizontal="center"/>
      <protection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5" fillId="2" borderId="32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/>
      <protection locked="0"/>
    </xf>
    <xf numFmtId="0" fontId="47" fillId="2" borderId="13" xfId="0" applyFont="1" applyFill="1" applyBorder="1" applyAlignment="1" applyProtection="1">
      <alignment horizontal="left"/>
      <protection hidden="1"/>
    </xf>
    <xf numFmtId="10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2" borderId="38" xfId="0" applyFill="1" applyBorder="1" applyAlignment="1" applyProtection="1">
      <alignment horizontal="left"/>
      <protection/>
    </xf>
    <xf numFmtId="0" fontId="5" fillId="2" borderId="38" xfId="0" applyFont="1" applyFill="1" applyBorder="1" applyAlignment="1" applyProtection="1">
      <alignment horizontal="left" indent="1"/>
      <protection/>
    </xf>
    <xf numFmtId="0" fontId="5" fillId="2" borderId="12" xfId="0" applyFont="1" applyFill="1" applyBorder="1" applyAlignment="1" applyProtection="1">
      <alignment horizontal="left" indent="1"/>
      <protection/>
    </xf>
    <xf numFmtId="0" fontId="48" fillId="2" borderId="39" xfId="0" applyFont="1" applyFill="1" applyBorder="1" applyAlignment="1" applyProtection="1">
      <alignment horizontal="left" vertical="center"/>
      <protection/>
    </xf>
    <xf numFmtId="0" fontId="48" fillId="2" borderId="38" xfId="0" applyFont="1" applyFill="1" applyBorder="1" applyAlignment="1" applyProtection="1">
      <alignment horizontal="left"/>
      <protection/>
    </xf>
    <xf numFmtId="0" fontId="48" fillId="2" borderId="12" xfId="0" applyFont="1" applyFill="1" applyBorder="1" applyAlignment="1" applyProtection="1">
      <alignment horizontal="left"/>
      <protection/>
    </xf>
    <xf numFmtId="0" fontId="49" fillId="0" borderId="0" xfId="0" applyFont="1" applyAlignment="1">
      <alignment/>
    </xf>
    <xf numFmtId="0" fontId="51" fillId="6" borderId="0" xfId="0" applyFont="1" applyFill="1" applyBorder="1" applyAlignment="1" applyProtection="1">
      <alignment/>
      <protection hidden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0" borderId="0" xfId="0" applyFont="1" applyAlignment="1">
      <alignment horizontal="left"/>
    </xf>
    <xf numFmtId="1" fontId="0" fillId="0" borderId="1" xfId="0" applyNumberFormat="1" applyBorder="1" applyAlignment="1" applyProtection="1">
      <alignment/>
      <protection locked="0"/>
    </xf>
    <xf numFmtId="1" fontId="0" fillId="3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7" borderId="26" xfId="0" applyFill="1" applyBorder="1" applyAlignment="1">
      <alignment/>
    </xf>
    <xf numFmtId="9" fontId="0" fillId="0" borderId="35" xfId="0" applyNumberFormat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center" vertical="center"/>
      <protection/>
    </xf>
    <xf numFmtId="3" fontId="0" fillId="3" borderId="1" xfId="0" applyNumberFormat="1" applyFill="1" applyBorder="1" applyAlignment="1" applyProtection="1">
      <alignment/>
      <protection/>
    </xf>
    <xf numFmtId="3" fontId="0" fillId="3" borderId="1" xfId="0" applyNumberFormat="1" applyFill="1" applyBorder="1" applyAlignment="1">
      <alignment/>
    </xf>
    <xf numFmtId="0" fontId="0" fillId="2" borderId="38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5" fillId="2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0" borderId="0" xfId="0" applyFont="1" applyAlignment="1" applyProtection="1">
      <alignment/>
      <protection hidden="1"/>
    </xf>
    <xf numFmtId="208" fontId="0" fillId="0" borderId="28" xfId="0" applyNumberFormat="1" applyBorder="1" applyAlignment="1" applyProtection="1">
      <alignment horizontal="right"/>
      <protection locked="0"/>
    </xf>
    <xf numFmtId="3" fontId="0" fillId="3" borderId="3" xfId="0" applyNumberFormat="1" applyFill="1" applyBorder="1" applyAlignment="1" applyProtection="1">
      <alignment/>
      <protection/>
    </xf>
    <xf numFmtId="0" fontId="48" fillId="2" borderId="13" xfId="0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0" fillId="0" borderId="49" xfId="0" applyBorder="1" applyAlignment="1" applyProtection="1">
      <alignment/>
      <protection locked="0"/>
    </xf>
    <xf numFmtId="0" fontId="0" fillId="2" borderId="13" xfId="0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 vertical="center"/>
      <protection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0" fillId="7" borderId="28" xfId="0" applyFill="1" applyBorder="1" applyAlignment="1">
      <alignment/>
    </xf>
    <xf numFmtId="10" fontId="0" fillId="0" borderId="27" xfId="0" applyNumberFormat="1" applyBorder="1" applyAlignment="1" applyProtection="1">
      <alignment horizontal="right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2" borderId="35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8" borderId="35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3" fontId="0" fillId="9" borderId="3" xfId="0" applyNumberFormat="1" applyFill="1" applyBorder="1" applyAlignment="1" applyProtection="1">
      <alignment/>
      <protection/>
    </xf>
    <xf numFmtId="10" fontId="7" fillId="0" borderId="0" xfId="0" applyNumberFormat="1" applyFont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 wrapText="1"/>
      <protection locked="0"/>
    </xf>
    <xf numFmtId="9" fontId="7" fillId="0" borderId="0" xfId="0" applyNumberFormat="1" applyFont="1" applyAlignment="1" applyProtection="1">
      <alignment/>
      <protection hidden="1"/>
    </xf>
    <xf numFmtId="10" fontId="7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29" fillId="3" borderId="35" xfId="0" applyNumberFormat="1" applyFont="1" applyFill="1" applyBorder="1" applyAlignment="1">
      <alignment/>
    </xf>
    <xf numFmtId="10" fontId="29" fillId="3" borderId="35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9" fillId="2" borderId="35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9" fontId="29" fillId="0" borderId="35" xfId="0" applyNumberFormat="1" applyFont="1" applyBorder="1" applyAlignment="1" applyProtection="1">
      <alignment/>
      <protection locked="0"/>
    </xf>
    <xf numFmtId="4" fontId="29" fillId="3" borderId="14" xfId="0" applyNumberFormat="1" applyFont="1" applyFill="1" applyBorder="1" applyAlignment="1">
      <alignment/>
    </xf>
    <xf numFmtId="0" fontId="47" fillId="2" borderId="12" xfId="0" applyFont="1" applyFill="1" applyBorder="1" applyAlignment="1" applyProtection="1">
      <alignment horizontal="left"/>
      <protection/>
    </xf>
    <xf numFmtId="0" fontId="29" fillId="2" borderId="35" xfId="0" applyFont="1" applyFill="1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3" fontId="29" fillId="10" borderId="36" xfId="0" applyNumberFormat="1" applyFont="1" applyFill="1" applyBorder="1" applyAlignment="1">
      <alignment horizontal="center" vertical="center"/>
    </xf>
    <xf numFmtId="3" fontId="29" fillId="10" borderId="35" xfId="0" applyNumberFormat="1" applyFont="1" applyFill="1" applyBorder="1" applyAlignment="1">
      <alignment horizontal="center" vertical="center"/>
    </xf>
    <xf numFmtId="0" fontId="0" fillId="11" borderId="1" xfId="0" applyFill="1" applyBorder="1" applyAlignment="1" applyProtection="1">
      <alignment/>
      <protection/>
    </xf>
    <xf numFmtId="10" fontId="0" fillId="11" borderId="1" xfId="0" applyNumberFormat="1" applyFill="1" applyBorder="1" applyAlignment="1" applyProtection="1">
      <alignment/>
      <protection/>
    </xf>
    <xf numFmtId="9" fontId="29" fillId="0" borderId="35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/>
    </xf>
    <xf numFmtId="4" fontId="29" fillId="3" borderId="35" xfId="0" applyNumberFormat="1" applyFont="1" applyFill="1" applyBorder="1" applyAlignment="1">
      <alignment horizontal="right"/>
    </xf>
    <xf numFmtId="10" fontId="29" fillId="3" borderId="35" xfId="0" applyNumberFormat="1" applyFont="1" applyFill="1" applyBorder="1" applyAlignment="1">
      <alignment horizontal="right"/>
    </xf>
    <xf numFmtId="4" fontId="29" fillId="3" borderId="14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10" fontId="0" fillId="0" borderId="0" xfId="0" applyNumberFormat="1" applyAlignment="1">
      <alignment/>
    </xf>
    <xf numFmtId="2" fontId="0" fillId="11" borderId="1" xfId="0" applyNumberFormat="1" applyFill="1" applyBorder="1" applyAlignment="1" applyProtection="1">
      <alignment/>
      <protection/>
    </xf>
    <xf numFmtId="4" fontId="57" fillId="3" borderId="35" xfId="0" applyNumberFormat="1" applyFont="1" applyFill="1" applyBorder="1" applyAlignment="1">
      <alignment/>
    </xf>
    <xf numFmtId="3" fontId="0" fillId="3" borderId="51" xfId="0" applyNumberForma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right"/>
      <protection/>
    </xf>
    <xf numFmtId="0" fontId="0" fillId="2" borderId="13" xfId="0" applyFill="1" applyBorder="1" applyAlignment="1" applyProtection="1">
      <alignment horizontal="right"/>
      <protection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 vertical="center"/>
      <protection locked="0"/>
    </xf>
    <xf numFmtId="10" fontId="0" fillId="0" borderId="51" xfId="0" applyNumberFormat="1" applyBorder="1" applyAlignment="1" applyProtection="1">
      <alignment horizontal="center"/>
      <protection locked="0"/>
    </xf>
    <xf numFmtId="10" fontId="0" fillId="0" borderId="43" xfId="0" applyNumberFormat="1" applyBorder="1" applyAlignment="1" applyProtection="1">
      <alignment horizontal="center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/>
    </xf>
    <xf numFmtId="0" fontId="3" fillId="4" borderId="53" xfId="0" applyFont="1" applyFill="1" applyBorder="1" applyAlignment="1" applyProtection="1">
      <alignment horizontal="center" vertical="center" wrapText="1"/>
      <protection/>
    </xf>
    <xf numFmtId="0" fontId="3" fillId="4" borderId="54" xfId="0" applyFont="1" applyFill="1" applyBorder="1" applyAlignment="1" applyProtection="1">
      <alignment horizontal="center" vertical="center" wrapText="1"/>
      <protection/>
    </xf>
    <xf numFmtId="0" fontId="3" fillId="4" borderId="55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right"/>
      <protection/>
    </xf>
    <xf numFmtId="0" fontId="0" fillId="2" borderId="44" xfId="0" applyFill="1" applyBorder="1" applyAlignment="1">
      <alignment horizontal="left"/>
    </xf>
    <xf numFmtId="0" fontId="20" fillId="0" borderId="0" xfId="0" applyFont="1" applyAlignment="1">
      <alignment horizontal="left"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56" xfId="0" applyFont="1" applyFill="1" applyBorder="1" applyAlignment="1" applyProtection="1">
      <alignment horizontal="center" vertical="center" wrapText="1"/>
      <protection/>
    </xf>
    <xf numFmtId="0" fontId="0" fillId="2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52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3" fontId="0" fillId="3" borderId="60" xfId="0" applyNumberForma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37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40" fillId="2" borderId="37" xfId="0" applyFont="1" applyFill="1" applyBorder="1" applyAlignment="1" applyProtection="1">
      <alignment horizontal="center" vertical="center" wrapText="1"/>
      <protection/>
    </xf>
    <xf numFmtId="0" fontId="40" fillId="2" borderId="36" xfId="0" applyFon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20" fillId="0" borderId="0" xfId="0" applyFont="1" applyAlignment="1">
      <alignment horizontal="center"/>
    </xf>
    <xf numFmtId="0" fontId="27" fillId="6" borderId="8" xfId="0" applyFont="1" applyFill="1" applyBorder="1" applyAlignment="1">
      <alignment horizontal="center"/>
    </xf>
    <xf numFmtId="0" fontId="27" fillId="6" borderId="0" xfId="0" applyFont="1" applyFill="1" applyBorder="1" applyAlignment="1">
      <alignment horizontal="center"/>
    </xf>
    <xf numFmtId="0" fontId="27" fillId="6" borderId="55" xfId="0" applyFont="1" applyFill="1" applyBorder="1" applyAlignment="1">
      <alignment horizontal="center"/>
    </xf>
    <xf numFmtId="0" fontId="0" fillId="2" borderId="3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20" fillId="0" borderId="0" xfId="0" applyFont="1" applyBorder="1" applyAlignment="1">
      <alignment/>
    </xf>
    <xf numFmtId="0" fontId="28" fillId="6" borderId="8" xfId="0" applyFont="1" applyFill="1" applyBorder="1" applyAlignment="1">
      <alignment horizontal="center"/>
    </xf>
    <xf numFmtId="0" fontId="28" fillId="6" borderId="0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3" fillId="4" borderId="52" xfId="0" applyFont="1" applyFill="1" applyBorder="1" applyAlignment="1" applyProtection="1">
      <alignment horizontal="center" vertical="center"/>
      <protection/>
    </xf>
    <xf numFmtId="0" fontId="3" fillId="4" borderId="57" xfId="0" applyFont="1" applyFill="1" applyBorder="1" applyAlignment="1" applyProtection="1">
      <alignment horizontal="center" vertical="center"/>
      <protection/>
    </xf>
    <xf numFmtId="0" fontId="3" fillId="4" borderId="53" xfId="0" applyFont="1" applyFill="1" applyBorder="1" applyAlignment="1" applyProtection="1">
      <alignment horizontal="center" vertical="center"/>
      <protection/>
    </xf>
    <xf numFmtId="0" fontId="3" fillId="4" borderId="54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55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5" fillId="2" borderId="38" xfId="0" applyFont="1" applyFill="1" applyBorder="1" applyAlignment="1" applyProtection="1">
      <alignment horizontal="left"/>
      <protection/>
    </xf>
    <xf numFmtId="0" fontId="5" fillId="2" borderId="12" xfId="0" applyFont="1" applyFill="1" applyBorder="1" applyAlignment="1" applyProtection="1">
      <alignment horizontal="left"/>
      <protection/>
    </xf>
    <xf numFmtId="0" fontId="5" fillId="2" borderId="13" xfId="0" applyFont="1" applyFill="1" applyBorder="1" applyAlignment="1" applyProtection="1">
      <alignment horizontal="left"/>
      <protection/>
    </xf>
    <xf numFmtId="0" fontId="29" fillId="2" borderId="38" xfId="0" applyFont="1" applyFill="1" applyBorder="1" applyAlignment="1" applyProtection="1">
      <alignment horizontal="left"/>
      <protection/>
    </xf>
    <xf numFmtId="0" fontId="29" fillId="2" borderId="12" xfId="0" applyFont="1" applyFill="1" applyBorder="1" applyAlignment="1" applyProtection="1">
      <alignment horizontal="left"/>
      <protection/>
    </xf>
    <xf numFmtId="0" fontId="29" fillId="2" borderId="13" xfId="0" applyFont="1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38" xfId="0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 applyProtection="1">
      <alignment horizontal="right"/>
      <protection/>
    </xf>
    <xf numFmtId="0" fontId="0" fillId="2" borderId="38" xfId="0" applyFont="1" applyFill="1" applyBorder="1" applyAlignment="1" applyProtection="1">
      <alignment horizontal="left"/>
      <protection/>
    </xf>
    <xf numFmtId="0" fontId="0" fillId="2" borderId="12" xfId="0" applyFont="1" applyFill="1" applyBorder="1" applyAlignment="1" applyProtection="1">
      <alignment horizontal="left"/>
      <protection/>
    </xf>
    <xf numFmtId="0" fontId="0" fillId="2" borderId="13" xfId="0" applyFont="1" applyFill="1" applyBorder="1" applyAlignment="1" applyProtection="1">
      <alignment horizontal="left"/>
      <protection/>
    </xf>
    <xf numFmtId="0" fontId="50" fillId="2" borderId="38" xfId="0" applyFont="1" applyFill="1" applyBorder="1" applyAlignment="1" applyProtection="1">
      <alignment horizontal="left" vertical="center"/>
      <protection/>
    </xf>
    <xf numFmtId="0" fontId="50" fillId="2" borderId="12" xfId="0" applyFont="1" applyFill="1" applyBorder="1" applyAlignment="1" applyProtection="1">
      <alignment horizontal="left" vertical="center"/>
      <protection/>
    </xf>
    <xf numFmtId="0" fontId="50" fillId="2" borderId="13" xfId="0" applyFont="1" applyFill="1" applyBorder="1" applyAlignment="1" applyProtection="1">
      <alignment horizontal="left" vertical="center"/>
      <protection/>
    </xf>
    <xf numFmtId="10" fontId="0" fillId="0" borderId="38" xfId="0" applyNumberFormat="1" applyBorder="1" applyAlignment="1" applyProtection="1">
      <alignment horizontal="center"/>
      <protection locked="0"/>
    </xf>
    <xf numFmtId="10" fontId="0" fillId="0" borderId="13" xfId="0" applyNumberFormat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 vertical="center"/>
      <protection/>
    </xf>
    <xf numFmtId="0" fontId="0" fillId="2" borderId="57" xfId="0" applyFill="1" applyBorder="1" applyAlignment="1" applyProtection="1">
      <alignment horizontal="center" vertical="center"/>
      <protection/>
    </xf>
    <xf numFmtId="0" fontId="0" fillId="2" borderId="53" xfId="0" applyFill="1" applyBorder="1" applyAlignment="1" applyProtection="1">
      <alignment horizontal="center" vertical="center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55" xfId="0" applyFill="1" applyBorder="1" applyAlignment="1" applyProtection="1">
      <alignment horizontal="center" vertical="center"/>
      <protection/>
    </xf>
    <xf numFmtId="0" fontId="0" fillId="2" borderId="39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48" fillId="2" borderId="38" xfId="0" applyFont="1" applyFill="1" applyBorder="1" applyAlignment="1" applyProtection="1">
      <alignment horizontal="left"/>
      <protection/>
    </xf>
    <xf numFmtId="0" fontId="48" fillId="2" borderId="12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9" fillId="2" borderId="52" xfId="0" applyFont="1" applyFill="1" applyBorder="1" applyAlignment="1" applyProtection="1">
      <alignment horizontal="center" vertical="center" wrapText="1"/>
      <protection/>
    </xf>
    <xf numFmtId="0" fontId="29" fillId="2" borderId="53" xfId="0" applyFont="1" applyFill="1" applyBorder="1" applyAlignment="1" applyProtection="1">
      <alignment horizontal="center" vertical="center" wrapText="1"/>
      <protection/>
    </xf>
    <xf numFmtId="0" fontId="50" fillId="2" borderId="38" xfId="0" applyFont="1" applyFill="1" applyBorder="1" applyAlignment="1" applyProtection="1">
      <alignment horizontal="left"/>
      <protection/>
    </xf>
    <xf numFmtId="0" fontId="50" fillId="2" borderId="12" xfId="0" applyFont="1" applyFill="1" applyBorder="1" applyAlignment="1" applyProtection="1">
      <alignment horizontal="left"/>
      <protection/>
    </xf>
    <xf numFmtId="0" fontId="50" fillId="2" borderId="13" xfId="0" applyFont="1" applyFill="1" applyBorder="1" applyAlignment="1" applyProtection="1">
      <alignment horizontal="left"/>
      <protection/>
    </xf>
    <xf numFmtId="0" fontId="29" fillId="2" borderId="62" xfId="0" applyFont="1" applyFill="1" applyBorder="1" applyAlignment="1" applyProtection="1">
      <alignment horizontal="center" vertical="center" wrapText="1"/>
      <protection/>
    </xf>
    <xf numFmtId="0" fontId="29" fillId="2" borderId="63" xfId="0" applyFont="1" applyFill="1" applyBorder="1" applyAlignment="1" applyProtection="1">
      <alignment horizontal="center" vertical="center" wrapText="1"/>
      <protection/>
    </xf>
    <xf numFmtId="0" fontId="29" fillId="2" borderId="25" xfId="0" applyFont="1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56" xfId="0" applyFill="1" applyBorder="1" applyAlignment="1" applyProtection="1">
      <alignment horizontal="center" vertical="center"/>
      <protection/>
    </xf>
    <xf numFmtId="0" fontId="0" fillId="2" borderId="3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0" borderId="38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0" fontId="48" fillId="2" borderId="13" xfId="0" applyFont="1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 indent="1"/>
      <protection/>
    </xf>
    <xf numFmtId="0" fontId="0" fillId="2" borderId="13" xfId="0" applyFill="1" applyBorder="1" applyAlignment="1" applyProtection="1">
      <alignment horizontal="left" indent="1"/>
      <protection/>
    </xf>
    <xf numFmtId="0" fontId="0" fillId="12" borderId="3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7" fillId="2" borderId="14" xfId="0" applyFont="1" applyFill="1" applyBorder="1" applyAlignment="1">
      <alignment horizontal="left"/>
    </xf>
    <xf numFmtId="0" fontId="57" fillId="2" borderId="15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0" fillId="2" borderId="1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9" fillId="2" borderId="14" xfId="0" applyFont="1" applyFill="1" applyBorder="1" applyAlignment="1">
      <alignment horizontal="left"/>
    </xf>
    <xf numFmtId="0" fontId="29" fillId="2" borderId="15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</cellXfs>
  <cellStyles count="12">
    <cellStyle name="Normal" xfId="0"/>
    <cellStyle name="Hyperlink" xfId="15"/>
    <cellStyle name="Followed Hyperlink" xfId="16"/>
    <cellStyle name="Indice 1" xfId="17"/>
    <cellStyle name="Indice 2" xfId="18"/>
    <cellStyle name="Comma" xfId="19"/>
    <cellStyle name="Comma [0]" xfId="20"/>
    <cellStyle name="Currency" xfId="21"/>
    <cellStyle name="Currency [0]" xfId="22"/>
    <cellStyle name="Percent" xfId="23"/>
    <cellStyle name="Subindice 1" xfId="24"/>
    <cellStyle name="Subindice 2" xfId="25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VALUACI&#211;N SOCIOECON&#211;MICA'!A1" /><Relationship Id="rId2" Type="http://schemas.openxmlformats.org/officeDocument/2006/relationships/hyperlink" Target="#INDICADORES!A1" /><Relationship Id="rId3" Type="http://schemas.openxmlformats.org/officeDocument/2006/relationships/hyperlink" Target="#FINANCIACI&#211;N!A1" /><Relationship Id="rId4" Type="http://schemas.openxmlformats.org/officeDocument/2006/relationships/hyperlink" Target="#PREPARACI&#211;N" /><Relationship Id="rId5" Type="http://schemas.openxmlformats.org/officeDocument/2006/relationships/hyperlink" Target="#'EVALUACI&#211;N PRIVADA'!A1" /><Relationship Id="rId6" Type="http://schemas.openxmlformats.org/officeDocument/2006/relationships/hyperlink" Target="#ALTERNATIVAS" /><Relationship Id="rId7" Type="http://schemas.openxmlformats.org/officeDocument/2006/relationships/hyperlink" Target="#'AN&#193;LISIS DE SENSIBILIDAD'!A1" /><Relationship Id="rId8" Type="http://schemas.openxmlformats.org/officeDocument/2006/relationships/hyperlink" Target="#CONCLUSIONES!A1" /><Relationship Id="rId9" Type="http://schemas.openxmlformats.org/officeDocument/2006/relationships/image" Target="../media/image25.png" /><Relationship Id="rId10" Type="http://schemas.openxmlformats.org/officeDocument/2006/relationships/image" Target="../media/image24.emf" /><Relationship Id="rId11" Type="http://schemas.openxmlformats.org/officeDocument/2006/relationships/image" Target="../media/image13.emf" /><Relationship Id="rId1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20.emf" /><Relationship Id="rId5" Type="http://schemas.openxmlformats.org/officeDocument/2006/relationships/image" Target="../media/image17.emf" /><Relationship Id="rId6" Type="http://schemas.openxmlformats.org/officeDocument/2006/relationships/image" Target="../media/image2.emf" /><Relationship Id="rId7" Type="http://schemas.openxmlformats.org/officeDocument/2006/relationships/image" Target="../media/image15.emf" /><Relationship Id="rId8" Type="http://schemas.openxmlformats.org/officeDocument/2006/relationships/image" Target="../media/image21.emf" /><Relationship Id="rId9" Type="http://schemas.openxmlformats.org/officeDocument/2006/relationships/image" Target="../media/image11.emf" /><Relationship Id="rId10" Type="http://schemas.openxmlformats.org/officeDocument/2006/relationships/image" Target="../media/image1.emf" /><Relationship Id="rId1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9.emf" /><Relationship Id="rId5" Type="http://schemas.openxmlformats.org/officeDocument/2006/relationships/image" Target="../media/image5.emf" /><Relationship Id="rId6" Type="http://schemas.openxmlformats.org/officeDocument/2006/relationships/image" Target="../media/image23.emf" /><Relationship Id="rId7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514350</xdr:colOff>
      <xdr:row>33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8124825" cy="53530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FFFF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</a:t>
          </a:r>
          <a:r>
            <a:rPr lang="en-US" cap="none" sz="1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</a:t>
          </a:r>
          <a:r>
            <a:rPr lang="en-US" cap="none" sz="1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</a:t>
          </a:r>
          <a:r>
            <a:rPr lang="en-US" cap="none" sz="1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Y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IVIENDA Y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ERVICIOS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ÁSICOS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ANEAMIENTO</a:t>
          </a:r>
          <a:r>
            <a:rPr lang="en-US" cap="none" sz="1200" b="1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ÁSICO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419100</xdr:colOff>
      <xdr:row>11</xdr:row>
      <xdr:rowOff>76200</xdr:rowOff>
    </xdr:from>
    <xdr:to>
      <xdr:col>9</xdr:col>
      <xdr:colOff>95250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1857375"/>
          <a:ext cx="3486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GUA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400" b="0" i="0" u="none" baseline="0">
              <a:solidFill>
                <a:srgbClr val="3366FF"/>
              </a:solidFill>
              <a:latin typeface="Lucida Casual"/>
              <a:ea typeface="Lucida Casual"/>
              <a:cs typeface="Lucida Casual"/>
            </a:rPr>
            <a:t>OTABLE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10</xdr:col>
      <xdr:colOff>476250</xdr:colOff>
      <xdr:row>9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57150" y="28575"/>
          <a:ext cx="8039100" cy="1495425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10</xdr:row>
      <xdr:rowOff>57150</xdr:rowOff>
    </xdr:from>
    <xdr:to>
      <xdr:col>3</xdr:col>
      <xdr:colOff>200025</xdr:colOff>
      <xdr:row>19</xdr:row>
      <xdr:rowOff>76200</xdr:rowOff>
    </xdr:to>
    <xdr:grpSp>
      <xdr:nvGrpSpPr>
        <xdr:cNvPr id="4" name="Group 45"/>
        <xdr:cNvGrpSpPr>
          <a:grpSpLocks/>
        </xdr:cNvGrpSpPr>
      </xdr:nvGrpSpPr>
      <xdr:grpSpPr>
        <a:xfrm>
          <a:off x="276225" y="1676400"/>
          <a:ext cx="2209800" cy="1476375"/>
          <a:chOff x="29" y="176"/>
          <a:chExt cx="232" cy="155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29" y="254"/>
            <a:ext cx="116" cy="38"/>
            <a:chOff x="7" y="211"/>
            <a:chExt cx="116" cy="38"/>
          </a:xfrm>
          <a:solidFill>
            <a:srgbClr val="FFFFFF"/>
          </a:solidFill>
        </xdr:grpSpPr>
        <xdr:sp>
          <xdr:nvSpPr>
            <xdr:cNvPr id="7" name="TextBox 7">
              <a:hlinkClick r:id="rId1"/>
            </xdr:cNvPr>
            <xdr:cNvSpPr txBox="1">
              <a:spLocks noChangeArrowheads="1"/>
            </xdr:cNvSpPr>
          </xdr:nvSpPr>
          <xdr:spPr>
            <a:xfrm>
              <a:off x="7" y="213"/>
              <a:ext cx="11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7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OCIOECONÓMICA        </a:t>
              </a:r>
            </a:p>
          </xdr:txBody>
        </xdr:sp>
      </xdr:grpSp>
      <xdr:grpSp>
        <xdr:nvGrpSpPr>
          <xdr:cNvPr id="8" name="Group 8"/>
          <xdr:cNvGrpSpPr>
            <a:grpSpLocks/>
          </xdr:cNvGrpSpPr>
        </xdr:nvGrpSpPr>
        <xdr:grpSpPr>
          <a:xfrm>
            <a:off x="147" y="176"/>
            <a:ext cx="114" cy="38"/>
            <a:chOff x="125" y="132"/>
            <a:chExt cx="114" cy="38"/>
          </a:xfrm>
          <a:solidFill>
            <a:srgbClr val="FFFFFF"/>
          </a:solidFill>
        </xdr:grpSpPr>
        <xdr:sp>
          <xdr:nvSpPr>
            <xdr:cNvPr id="10" name="TextBox 10">
              <a:hlinkClick r:id="rId2"/>
            </xdr:cNvPr>
            <xdr:cNvSpPr txBox="1">
              <a:spLocks noChangeArrowheads="1"/>
            </xdr:cNvSpPr>
          </xdr:nvSpPr>
          <xdr:spPr>
            <a:xfrm>
              <a:off x="137" y="142"/>
              <a:ext cx="92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I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NDICADORES</a:t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147" y="216"/>
            <a:ext cx="114" cy="38"/>
            <a:chOff x="125" y="172"/>
            <a:chExt cx="114" cy="38"/>
          </a:xfrm>
          <a:solidFill>
            <a:srgbClr val="FFFFFF"/>
          </a:solidFill>
        </xdr:grpSpPr>
        <xdr:sp>
          <xdr:nvSpPr>
            <xdr:cNvPr id="13" name="TextBox 13">
              <a:hlinkClick r:id="rId3"/>
            </xdr:cNvPr>
            <xdr:cNvSpPr txBox="1">
              <a:spLocks noChangeArrowheads="1"/>
            </xdr:cNvSpPr>
          </xdr:nvSpPr>
          <xdr:spPr>
            <a:xfrm>
              <a:off x="137" y="181"/>
              <a:ext cx="93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F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INANCIACIÓN</a:t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>
            <a:off x="31" y="176"/>
            <a:ext cx="114" cy="38"/>
            <a:chOff x="9" y="132"/>
            <a:chExt cx="114" cy="38"/>
          </a:xfrm>
          <a:solidFill>
            <a:srgbClr val="FFFFFF"/>
          </a:solidFill>
        </xdr:grpSpPr>
        <xdr:sp>
          <xdr:nvSpPr>
            <xdr:cNvPr id="16" name="TextBox 16">
              <a:hlinkClick r:id="rId4"/>
            </xdr:cNvPr>
            <xdr:cNvSpPr txBox="1">
              <a:spLocks noChangeArrowheads="1"/>
            </xdr:cNvSpPr>
          </xdr:nvSpPr>
          <xdr:spPr>
            <a:xfrm>
              <a:off x="17" y="141"/>
              <a:ext cx="9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REPARACIÓN</a:t>
              </a:r>
            </a:p>
          </xdr:txBody>
        </xdr:sp>
      </xdr:grpSp>
      <xdr:grpSp>
        <xdr:nvGrpSpPr>
          <xdr:cNvPr id="17" name="Group 17"/>
          <xdr:cNvGrpSpPr>
            <a:grpSpLocks/>
          </xdr:cNvGrpSpPr>
        </xdr:nvGrpSpPr>
        <xdr:grpSpPr>
          <a:xfrm>
            <a:off x="31" y="293"/>
            <a:ext cx="114" cy="38"/>
            <a:chOff x="9" y="250"/>
            <a:chExt cx="114" cy="38"/>
          </a:xfrm>
          <a:solidFill>
            <a:srgbClr val="FFFFFF"/>
          </a:solidFill>
        </xdr:grpSpPr>
        <xdr:sp>
          <xdr:nvSpPr>
            <xdr:cNvPr id="19" name="TextBox 19">
              <a:hlinkClick r:id="rId5"/>
            </xdr:cNvPr>
            <xdr:cNvSpPr txBox="1">
              <a:spLocks noChangeArrowheads="1"/>
            </xdr:cNvSpPr>
          </xdr:nvSpPr>
          <xdr:spPr>
            <a:xfrm>
              <a:off x="18" y="250"/>
              <a:ext cx="93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E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VALUACIÓN </a:t>
              </a:r>
              <a:r>
                <a:rPr lang="en-US" cap="none" sz="9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P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RIVADA          </a:t>
              </a:r>
            </a:p>
          </xdr:txBody>
        </xdr:sp>
      </xdr:grpSp>
      <xdr:grpSp>
        <xdr:nvGrpSpPr>
          <xdr:cNvPr id="20" name="Group 20"/>
          <xdr:cNvGrpSpPr>
            <a:grpSpLocks/>
          </xdr:cNvGrpSpPr>
        </xdr:nvGrpSpPr>
        <xdr:grpSpPr>
          <a:xfrm>
            <a:off x="31" y="216"/>
            <a:ext cx="114" cy="38"/>
            <a:chOff x="9" y="172"/>
            <a:chExt cx="114" cy="38"/>
          </a:xfrm>
          <a:solidFill>
            <a:srgbClr val="FFFFFF"/>
          </a:solidFill>
        </xdr:grpSpPr>
        <xdr:sp>
          <xdr:nvSpPr>
            <xdr:cNvPr id="22" name="TextBox 22">
              <a:hlinkClick r:id="rId6"/>
            </xdr:cNvPr>
            <xdr:cNvSpPr txBox="1">
              <a:spLocks noChangeArrowheads="1"/>
            </xdr:cNvSpPr>
          </xdr:nvSpPr>
          <xdr:spPr>
            <a:xfrm>
              <a:off x="19" y="181"/>
              <a:ext cx="9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LTERNATIVAS</a:t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147" y="254"/>
            <a:ext cx="114" cy="38"/>
            <a:chOff x="125" y="211"/>
            <a:chExt cx="114" cy="38"/>
          </a:xfrm>
          <a:solidFill>
            <a:srgbClr val="FFFFFF"/>
          </a:solidFill>
        </xdr:grpSpPr>
        <xdr:sp>
          <xdr:nvSpPr>
            <xdr:cNvPr id="25" name="TextBox 25">
              <a:hlinkClick r:id="rId7"/>
            </xdr:cNvPr>
            <xdr:cNvSpPr txBox="1">
              <a:spLocks noChangeArrowheads="1"/>
            </xdr:cNvSpPr>
          </xdr:nvSpPr>
          <xdr:spPr>
            <a:xfrm>
              <a:off x="138" y="213"/>
              <a:ext cx="91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A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NÁLISIS DE </a:t>
              </a: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S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ENSIBILIDAD</a:t>
              </a:r>
            </a:p>
          </xdr:txBody>
        </xdr:sp>
      </xdr:grpSp>
      <xdr:grpSp>
        <xdr:nvGrpSpPr>
          <xdr:cNvPr id="26" name="Group 26"/>
          <xdr:cNvGrpSpPr>
            <a:grpSpLocks/>
          </xdr:cNvGrpSpPr>
        </xdr:nvGrpSpPr>
        <xdr:grpSpPr>
          <a:xfrm>
            <a:off x="147" y="294"/>
            <a:ext cx="114" cy="36"/>
            <a:chOff x="125" y="251"/>
            <a:chExt cx="114" cy="36"/>
          </a:xfrm>
          <a:solidFill>
            <a:srgbClr val="FFFFFF"/>
          </a:solidFill>
        </xdr:grpSpPr>
        <xdr:sp>
          <xdr:nvSpPr>
            <xdr:cNvPr id="28" name="TextBox 28">
              <a:hlinkClick r:id="rId8"/>
            </xdr:cNvPr>
            <xdr:cNvSpPr txBox="1">
              <a:spLocks noChangeArrowheads="1"/>
            </xdr:cNvSpPr>
          </xdr:nvSpPr>
          <xdr:spPr>
            <a:xfrm>
              <a:off x="134" y="253"/>
              <a:ext cx="100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FF0000"/>
                  </a:solidFill>
                  <a:latin typeface="Lucida Casual"/>
                  <a:ea typeface="Lucida Casual"/>
                  <a:cs typeface="Lucida Casual"/>
                </a:rPr>
                <a:t>C</a:t>
              </a:r>
              <a:r>
                <a:rPr lang="en-US" cap="none" sz="800" b="0" i="0" u="none" baseline="0">
                  <a:solidFill>
                    <a:srgbClr val="0000FF"/>
                  </a:solidFill>
                  <a:latin typeface="Lucida Casual"/>
                  <a:ea typeface="Lucida Casual"/>
                  <a:cs typeface="Lucida Casual"/>
                </a:rPr>
                <a:t>ONCLUSIONES</a:t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266700</xdr:colOff>
      <xdr:row>5</xdr:row>
      <xdr:rowOff>95250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1430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20</xdr:row>
      <xdr:rowOff>19050</xdr:rowOff>
    </xdr:from>
    <xdr:to>
      <xdr:col>3</xdr:col>
      <xdr:colOff>666750</xdr:colOff>
      <xdr:row>23</xdr:row>
      <xdr:rowOff>133350</xdr:rowOff>
    </xdr:to>
    <xdr:grpSp>
      <xdr:nvGrpSpPr>
        <xdr:cNvPr id="30" name="Group 31"/>
        <xdr:cNvGrpSpPr>
          <a:grpSpLocks/>
        </xdr:cNvGrpSpPr>
      </xdr:nvGrpSpPr>
      <xdr:grpSpPr>
        <a:xfrm>
          <a:off x="2209800" y="3257550"/>
          <a:ext cx="742950" cy="600075"/>
          <a:chOff x="124" y="291"/>
          <a:chExt cx="67" cy="39"/>
        </a:xfrm>
        <a:solidFill>
          <a:srgbClr val="FFFFFF"/>
        </a:solidFill>
      </xdr:grpSpPr>
      <xdr:sp>
        <xdr:nvSpPr>
          <xdr:cNvPr id="32" name="TextBox 33"/>
          <xdr:cNvSpPr txBox="1">
            <a:spLocks noChangeArrowheads="1"/>
          </xdr:cNvSpPr>
        </xdr:nvSpPr>
        <xdr:spPr>
          <a:xfrm>
            <a:off x="124" y="292"/>
            <a:ext cx="67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8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antalla </a:t>
            </a: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C</a:t>
            </a:r>
            <a:r>
              <a:rPr lang="en-US" cap="none" sz="800" b="0" i="0" u="none" baseline="0">
                <a:solidFill>
                  <a:srgbClr val="3366FF"/>
                </a:solidFill>
                <a:latin typeface="Lucida Casual"/>
                <a:ea typeface="Lucida Casual"/>
                <a:cs typeface="Lucida Casual"/>
              </a:rPr>
              <a:t>ompleta</a:t>
            </a:r>
          </a:p>
        </xdr:txBody>
      </xdr:sp>
    </xdr:grpSp>
    <xdr:clientData/>
  </xdr:twoCellAnchor>
  <xdr:twoCellAnchor>
    <xdr:from>
      <xdr:col>3</xdr:col>
      <xdr:colOff>628650</xdr:colOff>
      <xdr:row>20</xdr:row>
      <xdr:rowOff>19050</xdr:rowOff>
    </xdr:from>
    <xdr:to>
      <xdr:col>4</xdr:col>
      <xdr:colOff>495300</xdr:colOff>
      <xdr:row>23</xdr:row>
      <xdr:rowOff>133350</xdr:rowOff>
    </xdr:to>
    <xdr:grpSp>
      <xdr:nvGrpSpPr>
        <xdr:cNvPr id="33" name="Group 34"/>
        <xdr:cNvGrpSpPr>
          <a:grpSpLocks/>
        </xdr:cNvGrpSpPr>
      </xdr:nvGrpSpPr>
      <xdr:grpSpPr>
        <a:xfrm>
          <a:off x="2914650" y="3257550"/>
          <a:ext cx="628650" cy="600075"/>
          <a:chOff x="184" y="288"/>
          <a:chExt cx="55" cy="39"/>
        </a:xfrm>
        <a:solidFill>
          <a:srgbClr val="FFFFFF"/>
        </a:solidFill>
      </xdr:grpSpPr>
      <xdr:sp>
        <xdr:nvSpPr>
          <xdr:cNvPr id="35" name="TextBox 36"/>
          <xdr:cNvSpPr txBox="1">
            <a:spLocks noChangeArrowheads="1"/>
          </xdr:cNvSpPr>
        </xdr:nvSpPr>
        <xdr:spPr>
          <a:xfrm>
            <a:off x="184" y="291"/>
            <a:ext cx="55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antalla </a:t>
            </a:r>
            <a:r>
              <a: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</a:t>
            </a:r>
            <a:r>
              <a:rPr lang="en-US" cap="none" sz="800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ormal</a:t>
            </a:r>
          </a:p>
        </xdr:txBody>
      </xdr:sp>
    </xdr:grpSp>
    <xdr:clientData/>
  </xdr:twoCellAnchor>
  <xdr:twoCellAnchor>
    <xdr:from>
      <xdr:col>0</xdr:col>
      <xdr:colOff>285750</xdr:colOff>
      <xdr:row>20</xdr:row>
      <xdr:rowOff>19050</xdr:rowOff>
    </xdr:from>
    <xdr:to>
      <xdr:col>1</xdr:col>
      <xdr:colOff>152400</xdr:colOff>
      <xdr:row>23</xdr:row>
      <xdr:rowOff>133350</xdr:rowOff>
    </xdr:to>
    <xdr:pic>
      <xdr:nvPicPr>
        <xdr:cNvPr id="36" name="CommandButton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3257550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20</xdr:row>
      <xdr:rowOff>19050</xdr:rowOff>
    </xdr:from>
    <xdr:to>
      <xdr:col>2</xdr:col>
      <xdr:colOff>66675</xdr:colOff>
      <xdr:row>23</xdr:row>
      <xdr:rowOff>142875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32575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20</xdr:row>
      <xdr:rowOff>19050</xdr:rowOff>
    </xdr:from>
    <xdr:to>
      <xdr:col>2</xdr:col>
      <xdr:colOff>742950</xdr:colOff>
      <xdr:row>23</xdr:row>
      <xdr:rowOff>142875</xdr:rowOff>
    </xdr:to>
    <xdr:pic>
      <xdr:nvPicPr>
        <xdr:cNvPr id="38" name="Command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00200" y="32575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495300</xdr:colOff>
      <xdr:row>15</xdr:row>
      <xdr:rowOff>114300</xdr:rowOff>
    </xdr:from>
    <xdr:ext cx="1676400" cy="200025"/>
    <xdr:sp>
      <xdr:nvSpPr>
        <xdr:cNvPr id="39" name="TextBox 44"/>
        <xdr:cNvSpPr txBox="1">
          <a:spLocks noChangeArrowheads="1"/>
        </xdr:cNvSpPr>
      </xdr:nvSpPr>
      <xdr:spPr>
        <a:xfrm>
          <a:off x="4305300" y="2543175"/>
          <a:ext cx="1676400" cy="2000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25</xdr:row>
      <xdr:rowOff>0</xdr:rowOff>
    </xdr:from>
    <xdr:ext cx="3333750" cy="1285875"/>
    <xdr:sp fLocksText="0">
      <xdr:nvSpPr>
        <xdr:cNvPr id="1" name="TextBox 12"/>
        <xdr:cNvSpPr txBox="1">
          <a:spLocks noChangeArrowheads="1"/>
        </xdr:cNvSpPr>
      </xdr:nvSpPr>
      <xdr:spPr>
        <a:xfrm>
          <a:off x="66675" y="4914900"/>
          <a:ext cx="3333750" cy="128587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190500</xdr:rowOff>
    </xdr:from>
    <xdr:ext cx="3505200" cy="1295400"/>
    <xdr:sp fLocksText="0">
      <xdr:nvSpPr>
        <xdr:cNvPr id="2" name="TextBox 13"/>
        <xdr:cNvSpPr txBox="1">
          <a:spLocks noChangeArrowheads="1"/>
        </xdr:cNvSpPr>
      </xdr:nvSpPr>
      <xdr:spPr>
        <a:xfrm>
          <a:off x="3486150" y="4905375"/>
          <a:ext cx="3505200" cy="129540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33</xdr:row>
      <xdr:rowOff>0</xdr:rowOff>
    </xdr:from>
    <xdr:ext cx="6924675" cy="552450"/>
    <xdr:sp fLocksText="0">
      <xdr:nvSpPr>
        <xdr:cNvPr id="3" name="TextBox 18"/>
        <xdr:cNvSpPr txBox="1">
          <a:spLocks noChangeArrowheads="1"/>
        </xdr:cNvSpPr>
      </xdr:nvSpPr>
      <xdr:spPr>
        <a:xfrm>
          <a:off x="66675" y="6438900"/>
          <a:ext cx="6924675" cy="5524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94</xdr:row>
      <xdr:rowOff>0</xdr:rowOff>
    </xdr:from>
    <xdr:ext cx="6915150" cy="1304925"/>
    <xdr:sp fLocksText="0">
      <xdr:nvSpPr>
        <xdr:cNvPr id="4" name="TextBox 26"/>
        <xdr:cNvSpPr txBox="1">
          <a:spLocks noChangeArrowheads="1"/>
        </xdr:cNvSpPr>
      </xdr:nvSpPr>
      <xdr:spPr>
        <a:xfrm>
          <a:off x="47625" y="17564100"/>
          <a:ext cx="6915150" cy="1304925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28575</xdr:rowOff>
    </xdr:from>
    <xdr:to>
      <xdr:col>11</xdr:col>
      <xdr:colOff>76200</xdr:colOff>
      <xdr:row>2</xdr:row>
      <xdr:rowOff>476250</xdr:rowOff>
    </xdr:to>
    <xdr:grpSp>
      <xdr:nvGrpSpPr>
        <xdr:cNvPr id="5" name="Group 148"/>
        <xdr:cNvGrpSpPr>
          <a:grpSpLocks/>
        </xdr:cNvGrpSpPr>
      </xdr:nvGrpSpPr>
      <xdr:grpSpPr>
        <a:xfrm>
          <a:off x="57150" y="28575"/>
          <a:ext cx="7010400" cy="790575"/>
          <a:chOff x="6" y="3"/>
          <a:chExt cx="736" cy="83"/>
        </a:xfrm>
        <a:solidFill>
          <a:srgbClr val="FFFFFF"/>
        </a:solidFill>
      </xdr:grpSpPr>
      <xdr:sp>
        <xdr:nvSpPr>
          <xdr:cNvPr id="6" name="TextBox 44"/>
          <xdr:cNvSpPr txBox="1">
            <a:spLocks noChangeArrowheads="1"/>
          </xdr:cNvSpPr>
        </xdr:nvSpPr>
        <xdr:spPr>
          <a:xfrm>
            <a:off x="6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twoCellAnchor editAs="oneCell">
    <xdr:from>
      <xdr:col>1</xdr:col>
      <xdr:colOff>95250</xdr:colOff>
      <xdr:row>6</xdr:row>
      <xdr:rowOff>19050</xdr:rowOff>
    </xdr:from>
    <xdr:to>
      <xdr:col>10</xdr:col>
      <xdr:colOff>647700</xdr:colOff>
      <xdr:row>7</xdr:row>
      <xdr:rowOff>114300</xdr:rowOff>
    </xdr:to>
    <xdr:pic>
      <xdr:nvPicPr>
        <xdr:cNvPr id="16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14475"/>
          <a:ext cx="6724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16</xdr:row>
      <xdr:rowOff>9525</xdr:rowOff>
    </xdr:from>
    <xdr:to>
      <xdr:col>1</xdr:col>
      <xdr:colOff>571500</xdr:colOff>
      <xdr:row>16</xdr:row>
      <xdr:rowOff>180975</xdr:rowOff>
    </xdr:to>
    <xdr:pic>
      <xdr:nvPicPr>
        <xdr:cNvPr id="1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3147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17</xdr:row>
      <xdr:rowOff>19050</xdr:rowOff>
    </xdr:from>
    <xdr:to>
      <xdr:col>1</xdr:col>
      <xdr:colOff>571500</xdr:colOff>
      <xdr:row>18</xdr:row>
      <xdr:rowOff>9525</xdr:rowOff>
    </xdr:to>
    <xdr:pic>
      <xdr:nvPicPr>
        <xdr:cNvPr id="18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052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18</xdr:row>
      <xdr:rowOff>19050</xdr:rowOff>
    </xdr:from>
    <xdr:to>
      <xdr:col>1</xdr:col>
      <xdr:colOff>571500</xdr:colOff>
      <xdr:row>19</xdr:row>
      <xdr:rowOff>9525</xdr:rowOff>
    </xdr:to>
    <xdr:pic>
      <xdr:nvPicPr>
        <xdr:cNvPr id="19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6861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19</xdr:row>
      <xdr:rowOff>19050</xdr:rowOff>
    </xdr:from>
    <xdr:to>
      <xdr:col>1</xdr:col>
      <xdr:colOff>571500</xdr:colOff>
      <xdr:row>20</xdr:row>
      <xdr:rowOff>9525</xdr:rowOff>
    </xdr:to>
    <xdr:pic>
      <xdr:nvPicPr>
        <xdr:cNvPr id="20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38671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20</xdr:row>
      <xdr:rowOff>28575</xdr:rowOff>
    </xdr:from>
    <xdr:to>
      <xdr:col>1</xdr:col>
      <xdr:colOff>571500</xdr:colOff>
      <xdr:row>21</xdr:row>
      <xdr:rowOff>28575</xdr:rowOff>
    </xdr:to>
    <xdr:pic>
      <xdr:nvPicPr>
        <xdr:cNvPr id="21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40576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21</xdr:row>
      <xdr:rowOff>47625</xdr:rowOff>
    </xdr:from>
    <xdr:to>
      <xdr:col>1</xdr:col>
      <xdr:colOff>571500</xdr:colOff>
      <xdr:row>22</xdr:row>
      <xdr:rowOff>47625</xdr:rowOff>
    </xdr:to>
    <xdr:pic>
      <xdr:nvPicPr>
        <xdr:cNvPr id="22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42481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16</xdr:row>
      <xdr:rowOff>171450</xdr:rowOff>
    </xdr:from>
    <xdr:to>
      <xdr:col>9</xdr:col>
      <xdr:colOff>552450</xdr:colOff>
      <xdr:row>18</xdr:row>
      <xdr:rowOff>38100</xdr:rowOff>
    </xdr:to>
    <xdr:pic>
      <xdr:nvPicPr>
        <xdr:cNvPr id="23" name="Combo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347662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152400</xdr:rowOff>
    </xdr:from>
    <xdr:to>
      <xdr:col>9</xdr:col>
      <xdr:colOff>571500</xdr:colOff>
      <xdr:row>22</xdr:row>
      <xdr:rowOff>38100</xdr:rowOff>
    </xdr:to>
    <xdr:pic>
      <xdr:nvPicPr>
        <xdr:cNvPr id="24" name="Combo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8725" y="418147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16</xdr:row>
      <xdr:rowOff>171450</xdr:rowOff>
    </xdr:from>
    <xdr:to>
      <xdr:col>7</xdr:col>
      <xdr:colOff>657225</xdr:colOff>
      <xdr:row>18</xdr:row>
      <xdr:rowOff>38100</xdr:rowOff>
    </xdr:to>
    <xdr:pic>
      <xdr:nvPicPr>
        <xdr:cNvPr id="25" name="ComboBox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52850" y="347662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20</xdr:row>
      <xdr:rowOff>161925</xdr:rowOff>
    </xdr:from>
    <xdr:to>
      <xdr:col>7</xdr:col>
      <xdr:colOff>666750</xdr:colOff>
      <xdr:row>22</xdr:row>
      <xdr:rowOff>47625</xdr:rowOff>
    </xdr:to>
    <xdr:pic>
      <xdr:nvPicPr>
        <xdr:cNvPr id="26" name="Combo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4191000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13</xdr:row>
      <xdr:rowOff>28575</xdr:rowOff>
    </xdr:from>
    <xdr:ext cx="6934200" cy="971550"/>
    <xdr:sp fLocksText="0">
      <xdr:nvSpPr>
        <xdr:cNvPr id="1" name="TextBox 14"/>
        <xdr:cNvSpPr txBox="1">
          <a:spLocks noChangeArrowheads="1"/>
        </xdr:cNvSpPr>
      </xdr:nvSpPr>
      <xdr:spPr>
        <a:xfrm>
          <a:off x="47625" y="2752725"/>
          <a:ext cx="693420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9525</xdr:rowOff>
    </xdr:from>
    <xdr:ext cx="6924675" cy="971550"/>
    <xdr:sp fLocksText="0">
      <xdr:nvSpPr>
        <xdr:cNvPr id="2" name="TextBox 15"/>
        <xdr:cNvSpPr txBox="1">
          <a:spLocks noChangeArrowheads="1"/>
        </xdr:cNvSpPr>
      </xdr:nvSpPr>
      <xdr:spPr>
        <a:xfrm>
          <a:off x="57150" y="1371600"/>
          <a:ext cx="6924675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9525</xdr:rowOff>
    </xdr:from>
    <xdr:ext cx="6934200" cy="971550"/>
    <xdr:sp fLocksText="0">
      <xdr:nvSpPr>
        <xdr:cNvPr id="3" name="TextBox 16"/>
        <xdr:cNvSpPr txBox="1">
          <a:spLocks noChangeArrowheads="1"/>
        </xdr:cNvSpPr>
      </xdr:nvSpPr>
      <xdr:spPr>
        <a:xfrm>
          <a:off x="57150" y="4095750"/>
          <a:ext cx="693420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29</xdr:row>
      <xdr:rowOff>0</xdr:rowOff>
    </xdr:from>
    <xdr:ext cx="6953250" cy="971550"/>
    <xdr:sp fLocksText="0">
      <xdr:nvSpPr>
        <xdr:cNvPr id="4" name="TextBox 17"/>
        <xdr:cNvSpPr txBox="1">
          <a:spLocks noChangeArrowheads="1"/>
        </xdr:cNvSpPr>
      </xdr:nvSpPr>
      <xdr:spPr>
        <a:xfrm>
          <a:off x="47625" y="5448300"/>
          <a:ext cx="6953250" cy="971550"/>
        </a:xfrm>
        <a:prstGeom prst="rect">
          <a:avLst/>
        </a:prstGeom>
        <a:solidFill>
          <a:srgbClr val="CCFFCC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5" name="TextBox 579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6" name="TextBox 583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7" name="TextBox 587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8" name="TextBox 591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9" name="TextBox 614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0" name="TextBox 618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1" name="TextBox 622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2" name="TextBox 626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3" name="TextBox 652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4" name="TextBox 656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5" name="TextBox 660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6" name="TextBox 664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7" name="TextBox 687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8" name="TextBox 691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19" name="TextBox 695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0" name="TextBox 699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1" name="TextBox 435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2" name="TextBox 439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3" name="TextBox 443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4" name="TextBox 447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5" name="TextBox 470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6" name="TextBox 474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7" name="TextBox 478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8" name="TextBox 482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29" name="TextBox 508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0" name="TextBox 512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1" name="TextBox 516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2" name="TextBox 520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3" name="TextBox 543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4" name="TextBox 547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5" name="TextBox 551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4</xdr:col>
      <xdr:colOff>200025</xdr:colOff>
      <xdr:row>38</xdr:row>
      <xdr:rowOff>0</xdr:rowOff>
    </xdr:from>
    <xdr:to>
      <xdr:col>6</xdr:col>
      <xdr:colOff>28575</xdr:colOff>
      <xdr:row>38</xdr:row>
      <xdr:rowOff>0</xdr:rowOff>
    </xdr:to>
    <xdr:sp>
      <xdr:nvSpPr>
        <xdr:cNvPr id="36" name="TextBox 555"/>
        <xdr:cNvSpPr txBox="1">
          <a:spLocks noChangeArrowheads="1"/>
        </xdr:cNvSpPr>
      </xdr:nvSpPr>
      <xdr:spPr>
        <a:xfrm>
          <a:off x="2314575" y="690562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Nuevo Componente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28575</xdr:rowOff>
    </xdr:from>
    <xdr:to>
      <xdr:col>11</xdr:col>
      <xdr:colOff>85725</xdr:colOff>
      <xdr:row>2</xdr:row>
      <xdr:rowOff>476250</xdr:rowOff>
    </xdr:to>
    <xdr:grpSp>
      <xdr:nvGrpSpPr>
        <xdr:cNvPr id="37" name="Group 572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38" name="TextBox 534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1</xdr:col>
      <xdr:colOff>19050</xdr:colOff>
      <xdr:row>37</xdr:row>
      <xdr:rowOff>85725</xdr:rowOff>
    </xdr:from>
    <xdr:ext cx="6896100" cy="0"/>
    <xdr:sp>
      <xdr:nvSpPr>
        <xdr:cNvPr id="48" name="Line 563"/>
        <xdr:cNvSpPr>
          <a:spLocks/>
        </xdr:cNvSpPr>
      </xdr:nvSpPr>
      <xdr:spPr>
        <a:xfrm>
          <a:off x="76200" y="6829425"/>
          <a:ext cx="68961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219075</xdr:colOff>
      <xdr:row>2</xdr:row>
      <xdr:rowOff>476250</xdr:rowOff>
    </xdr:to>
    <xdr:grpSp>
      <xdr:nvGrpSpPr>
        <xdr:cNvPr id="1" name="Group 181"/>
        <xdr:cNvGrpSpPr>
          <a:grpSpLocks/>
        </xdr:cNvGrpSpPr>
      </xdr:nvGrpSpPr>
      <xdr:grpSpPr>
        <a:xfrm>
          <a:off x="47625" y="28575"/>
          <a:ext cx="7038975" cy="790575"/>
          <a:chOff x="5" y="3"/>
          <a:chExt cx="736" cy="83"/>
        </a:xfrm>
        <a:solidFill>
          <a:srgbClr val="FFFFFF"/>
        </a:solidFill>
      </xdr:grpSpPr>
      <xdr:sp>
        <xdr:nvSpPr>
          <xdr:cNvPr id="2" name="TextBox 80"/>
          <xdr:cNvSpPr txBox="1">
            <a:spLocks noChangeArrowheads="1"/>
          </xdr:cNvSpPr>
        </xdr:nvSpPr>
        <xdr:spPr>
          <a:xfrm>
            <a:off x="5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</a:p>
        </xdr:txBody>
      </xdr:sp>
    </xdr:grpSp>
    <xdr:clientData/>
  </xdr:twoCellAnchor>
  <xdr:twoCellAnchor>
    <xdr:from>
      <xdr:col>4</xdr:col>
      <xdr:colOff>342900</xdr:colOff>
      <xdr:row>2</xdr:row>
      <xdr:rowOff>209550</xdr:rowOff>
    </xdr:from>
    <xdr:to>
      <xdr:col>5</xdr:col>
      <xdr:colOff>323850</xdr:colOff>
      <xdr:row>2</xdr:row>
      <xdr:rowOff>457200</xdr:rowOff>
    </xdr:to>
    <xdr:pic>
      <xdr:nvPicPr>
        <xdr:cNvPr id="12" name="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524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342900</xdr:colOff>
      <xdr:row>2</xdr:row>
      <xdr:rowOff>209550</xdr:rowOff>
    </xdr:from>
    <xdr:to>
      <xdr:col>6</xdr:col>
      <xdr:colOff>381000</xdr:colOff>
      <xdr:row>2</xdr:row>
      <xdr:rowOff>457200</xdr:rowOff>
    </xdr:to>
    <xdr:pic>
      <xdr:nvPicPr>
        <xdr:cNvPr id="13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5524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0</xdr:colOff>
      <xdr:row>154</xdr:row>
      <xdr:rowOff>38100</xdr:rowOff>
    </xdr:from>
    <xdr:ext cx="6924675" cy="0"/>
    <xdr:sp>
      <xdr:nvSpPr>
        <xdr:cNvPr id="14" name="Line 118"/>
        <xdr:cNvSpPr>
          <a:spLocks/>
        </xdr:cNvSpPr>
      </xdr:nvSpPr>
      <xdr:spPr>
        <a:xfrm flipV="1">
          <a:off x="57150" y="26565225"/>
          <a:ext cx="6924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66675</xdr:colOff>
      <xdr:row>7</xdr:row>
      <xdr:rowOff>9525</xdr:rowOff>
    </xdr:from>
    <xdr:to>
      <xdr:col>3</xdr:col>
      <xdr:colOff>295275</xdr:colOff>
      <xdr:row>7</xdr:row>
      <xdr:rowOff>219075</xdr:rowOff>
    </xdr:to>
    <xdr:pic>
      <xdr:nvPicPr>
        <xdr:cNvPr id="15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704975"/>
          <a:ext cx="6096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161925</xdr:rowOff>
    </xdr:from>
    <xdr:to>
      <xdr:col>3</xdr:col>
      <xdr:colOff>371475</xdr:colOff>
      <xdr:row>7</xdr:row>
      <xdr:rowOff>381000</xdr:rowOff>
    </xdr:to>
    <xdr:pic>
      <xdr:nvPicPr>
        <xdr:cNvPr id="16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18573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66675</xdr:colOff>
      <xdr:row>7</xdr:row>
      <xdr:rowOff>314325</xdr:rowOff>
    </xdr:from>
    <xdr:to>
      <xdr:col>4</xdr:col>
      <xdr:colOff>142875</xdr:colOff>
      <xdr:row>8</xdr:row>
      <xdr:rowOff>0</xdr:rowOff>
    </xdr:to>
    <xdr:pic>
      <xdr:nvPicPr>
        <xdr:cNvPr id="17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81150" y="200977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7</xdr:row>
      <xdr:rowOff>314325</xdr:rowOff>
    </xdr:from>
    <xdr:to>
      <xdr:col>4</xdr:col>
      <xdr:colOff>485775</xdr:colOff>
      <xdr:row>7</xdr:row>
      <xdr:rowOff>514350</xdr:rowOff>
    </xdr:to>
    <xdr:pic>
      <xdr:nvPicPr>
        <xdr:cNvPr id="18" name="TextBox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2009775"/>
          <a:ext cx="1038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7</xdr:row>
      <xdr:rowOff>323850</xdr:rowOff>
    </xdr:from>
    <xdr:to>
      <xdr:col>2</xdr:col>
      <xdr:colOff>209550</xdr:colOff>
      <xdr:row>7</xdr:row>
      <xdr:rowOff>533400</xdr:rowOff>
    </xdr:to>
    <xdr:pic>
      <xdr:nvPicPr>
        <xdr:cNvPr id="19" name="OptionButton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6375" y="2019300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9</xdr:col>
      <xdr:colOff>247650</xdr:colOff>
      <xdr:row>2</xdr:row>
      <xdr:rowOff>485775</xdr:rowOff>
    </xdr:to>
    <xdr:grpSp>
      <xdr:nvGrpSpPr>
        <xdr:cNvPr id="1" name="Group 284"/>
        <xdr:cNvGrpSpPr>
          <a:grpSpLocks/>
        </xdr:cNvGrpSpPr>
      </xdr:nvGrpSpPr>
      <xdr:grpSpPr>
        <a:xfrm>
          <a:off x="66675" y="28575"/>
          <a:ext cx="7010400" cy="800100"/>
          <a:chOff x="7" y="3"/>
          <a:chExt cx="736" cy="89"/>
        </a:xfrm>
        <a:solidFill>
          <a:srgbClr val="FFFFFF"/>
        </a:solidFill>
      </xdr:grpSpPr>
      <xdr:sp>
        <xdr:nvSpPr>
          <xdr:cNvPr id="2" name="TextBox 56"/>
          <xdr:cNvSpPr txBox="1">
            <a:spLocks noChangeArrowheads="1"/>
          </xdr:cNvSpPr>
        </xdr:nvSpPr>
        <xdr:spPr>
          <a:xfrm>
            <a:off x="7" y="3"/>
            <a:ext cx="736" cy="89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</a:p>
        </xdr:txBody>
      </xdr:sp>
    </xdr:grpSp>
    <xdr:clientData/>
  </xdr:twoCellAnchor>
  <xdr:oneCellAnchor>
    <xdr:from>
      <xdr:col>0</xdr:col>
      <xdr:colOff>28575</xdr:colOff>
      <xdr:row>148</xdr:row>
      <xdr:rowOff>0</xdr:rowOff>
    </xdr:from>
    <xdr:ext cx="6924675" cy="9525"/>
    <xdr:sp>
      <xdr:nvSpPr>
        <xdr:cNvPr id="12" name="Line 91"/>
        <xdr:cNvSpPr>
          <a:spLocks/>
        </xdr:cNvSpPr>
      </xdr:nvSpPr>
      <xdr:spPr>
        <a:xfrm>
          <a:off x="28575" y="24993600"/>
          <a:ext cx="6924675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</xdr:row>
      <xdr:rowOff>0</xdr:rowOff>
    </xdr:from>
    <xdr:ext cx="6972300" cy="0"/>
    <xdr:sp>
      <xdr:nvSpPr>
        <xdr:cNvPr id="13" name="Line 94"/>
        <xdr:cNvSpPr>
          <a:spLocks/>
        </xdr:cNvSpPr>
      </xdr:nvSpPr>
      <xdr:spPr>
        <a:xfrm flipV="1">
          <a:off x="66675" y="2924175"/>
          <a:ext cx="69723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11</xdr:col>
      <xdr:colOff>219075</xdr:colOff>
      <xdr:row>2</xdr:row>
      <xdr:rowOff>476250</xdr:rowOff>
    </xdr:to>
    <xdr:grpSp>
      <xdr:nvGrpSpPr>
        <xdr:cNvPr id="1" name="Group 43"/>
        <xdr:cNvGrpSpPr>
          <a:grpSpLocks/>
        </xdr:cNvGrpSpPr>
      </xdr:nvGrpSpPr>
      <xdr:grpSpPr>
        <a:xfrm>
          <a:off x="66675" y="28575"/>
          <a:ext cx="73152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22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</a:p>
        </xdr:txBody>
      </xdr:sp>
    </xdr:grpSp>
    <xdr:clientData fPrintsWithSheet="0"/>
  </xdr:twoCellAnchor>
  <xdr:twoCellAnchor editAs="absolute">
    <xdr:from>
      <xdr:col>7</xdr:col>
      <xdr:colOff>685800</xdr:colOff>
      <xdr:row>22</xdr:row>
      <xdr:rowOff>161925</xdr:rowOff>
    </xdr:from>
    <xdr:to>
      <xdr:col>8</xdr:col>
      <xdr:colOff>638175</xdr:colOff>
      <xdr:row>51</xdr:row>
      <xdr:rowOff>9525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4386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495300</xdr:colOff>
      <xdr:row>2</xdr:row>
      <xdr:rowOff>476250</xdr:rowOff>
    </xdr:to>
    <xdr:grpSp>
      <xdr:nvGrpSpPr>
        <xdr:cNvPr id="1" name="Group 37"/>
        <xdr:cNvGrpSpPr>
          <a:grpSpLocks/>
        </xdr:cNvGrpSpPr>
      </xdr:nvGrpSpPr>
      <xdr:grpSpPr>
        <a:xfrm>
          <a:off x="66675" y="28575"/>
          <a:ext cx="7324725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371475</xdr:colOff>
      <xdr:row>2</xdr:row>
      <xdr:rowOff>476250</xdr:rowOff>
    </xdr:to>
    <xdr:grpSp>
      <xdr:nvGrpSpPr>
        <xdr:cNvPr id="1" name="Group 65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29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</a:p>
        </xdr:txBody>
      </xdr:sp>
    </xdr:grpSp>
    <xdr:clientData fPrintsWithSheet="0"/>
  </xdr:twoCellAnchor>
  <xdr:oneCellAnchor>
    <xdr:from>
      <xdr:col>6</xdr:col>
      <xdr:colOff>0</xdr:colOff>
      <xdr:row>4</xdr:row>
      <xdr:rowOff>104775</xdr:rowOff>
    </xdr:from>
    <xdr:ext cx="609600" cy="352425"/>
    <xdr:sp macro="[0]!Sensibilidad1">
      <xdr:nvSpPr>
        <xdr:cNvPr id="12" name="TextBox 48"/>
        <xdr:cNvSpPr txBox="1">
          <a:spLocks noChangeArrowheads="1"/>
        </xdr:cNvSpPr>
      </xdr:nvSpPr>
      <xdr:spPr>
        <a:xfrm>
          <a:off x="3743325" y="1219200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Indices</a:t>
          </a:r>
        </a:p>
      </xdr:txBody>
    </xdr:sp>
    <xdr:clientData fPrintsWithSheet="0"/>
  </xdr:oneCellAnchor>
  <xdr:twoCellAnchor>
    <xdr:from>
      <xdr:col>1</xdr:col>
      <xdr:colOff>19050</xdr:colOff>
      <xdr:row>30</xdr:row>
      <xdr:rowOff>95250</xdr:rowOff>
    </xdr:from>
    <xdr:to>
      <xdr:col>11</xdr:col>
      <xdr:colOff>85725</xdr:colOff>
      <xdr:row>30</xdr:row>
      <xdr:rowOff>95250</xdr:rowOff>
    </xdr:to>
    <xdr:sp>
      <xdr:nvSpPr>
        <xdr:cNvPr id="13" name="Line 54"/>
        <xdr:cNvSpPr>
          <a:spLocks/>
        </xdr:cNvSpPr>
      </xdr:nvSpPr>
      <xdr:spPr>
        <a:xfrm>
          <a:off x="76200" y="5857875"/>
          <a:ext cx="75342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10</xdr:col>
      <xdr:colOff>161925</xdr:colOff>
      <xdr:row>2</xdr:row>
      <xdr:rowOff>476250</xdr:rowOff>
    </xdr:to>
    <xdr:grpSp>
      <xdr:nvGrpSpPr>
        <xdr:cNvPr id="1" name="Group 37"/>
        <xdr:cNvGrpSpPr>
          <a:grpSpLocks/>
        </xdr:cNvGrpSpPr>
      </xdr:nvGrpSpPr>
      <xdr:grpSpPr>
        <a:xfrm>
          <a:off x="66675" y="28575"/>
          <a:ext cx="7010400" cy="790575"/>
          <a:chOff x="7" y="3"/>
          <a:chExt cx="736" cy="8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7" y="3"/>
            <a:ext cx="736" cy="83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754600"/>
              </a:gs>
              <a:gs pos="100000">
                <a:srgbClr val="FF99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PREPARACIÓN Y EVALUACIÓN DE PROYECTOS DE AGUA POTABLE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 fPrintsWithSheet="0"/>
  </xdr:twoCellAnchor>
  <xdr:twoCellAnchor>
    <xdr:from>
      <xdr:col>1</xdr:col>
      <xdr:colOff>0</xdr:colOff>
      <xdr:row>20</xdr:row>
      <xdr:rowOff>0</xdr:rowOff>
    </xdr:from>
    <xdr:to>
      <xdr:col>5</xdr:col>
      <xdr:colOff>752475</xdr:colOff>
      <xdr:row>21</xdr:row>
      <xdr:rowOff>76200</xdr:rowOff>
    </xdr:to>
    <xdr:sp fLocksText="0">
      <xdr:nvSpPr>
        <xdr:cNvPr id="12" name="TextBox 23"/>
        <xdr:cNvSpPr txBox="1">
          <a:spLocks noChangeArrowheads="1"/>
        </xdr:cNvSpPr>
      </xdr:nvSpPr>
      <xdr:spPr>
        <a:xfrm>
          <a:off x="57150" y="400050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6</xdr:col>
      <xdr:colOff>0</xdr:colOff>
      <xdr:row>24</xdr:row>
      <xdr:rowOff>76200</xdr:rowOff>
    </xdr:to>
    <xdr:sp fLocksText="0">
      <xdr:nvSpPr>
        <xdr:cNvPr id="13" name="TextBox 24"/>
        <xdr:cNvSpPr txBox="1">
          <a:spLocks noChangeArrowheads="1"/>
        </xdr:cNvSpPr>
      </xdr:nvSpPr>
      <xdr:spPr>
        <a:xfrm>
          <a:off x="66675" y="4552950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9525</xdr:rowOff>
    </xdr:from>
    <xdr:to>
      <xdr:col>4</xdr:col>
      <xdr:colOff>438150</xdr:colOff>
      <xdr:row>14</xdr:row>
      <xdr:rowOff>9525</xdr:rowOff>
    </xdr:to>
    <xdr:grpSp>
      <xdr:nvGrpSpPr>
        <xdr:cNvPr id="14" name="Group 35"/>
        <xdr:cNvGrpSpPr>
          <a:grpSpLocks/>
        </xdr:cNvGrpSpPr>
      </xdr:nvGrpSpPr>
      <xdr:grpSpPr>
        <a:xfrm>
          <a:off x="57150" y="1543050"/>
          <a:ext cx="2724150" cy="1362075"/>
          <a:chOff x="6" y="196"/>
          <a:chExt cx="286" cy="145"/>
        </a:xfrm>
        <a:solidFill>
          <a:srgbClr val="FFFFFF"/>
        </a:solidFill>
      </xdr:grpSpPr>
    </xdr:grpSp>
    <xdr:clientData/>
  </xdr:twoCellAnchor>
  <xdr:twoCellAnchor>
    <xdr:from>
      <xdr:col>1</xdr:col>
      <xdr:colOff>0</xdr:colOff>
      <xdr:row>17</xdr:row>
      <xdr:rowOff>9525</xdr:rowOff>
    </xdr:from>
    <xdr:to>
      <xdr:col>5</xdr:col>
      <xdr:colOff>752475</xdr:colOff>
      <xdr:row>18</xdr:row>
      <xdr:rowOff>85725</xdr:rowOff>
    </xdr:to>
    <xdr:sp fLocksText="0">
      <xdr:nvSpPr>
        <xdr:cNvPr id="19" name="TextBox 26"/>
        <xdr:cNvSpPr txBox="1">
          <a:spLocks noChangeArrowheads="1"/>
        </xdr:cNvSpPr>
      </xdr:nvSpPr>
      <xdr:spPr>
        <a:xfrm>
          <a:off x="57150" y="3457575"/>
          <a:ext cx="3800475" cy="238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17</xdr:row>
      <xdr:rowOff>9525</xdr:rowOff>
    </xdr:from>
    <xdr:to>
      <xdr:col>9</xdr:col>
      <xdr:colOff>733425</xdr:colOff>
      <xdr:row>24</xdr:row>
      <xdr:rowOff>57150</xdr:rowOff>
    </xdr:to>
    <xdr:sp fLocksText="0">
      <xdr:nvSpPr>
        <xdr:cNvPr id="20" name="TextBox 27"/>
        <xdr:cNvSpPr txBox="1">
          <a:spLocks noChangeArrowheads="1"/>
        </xdr:cNvSpPr>
      </xdr:nvSpPr>
      <xdr:spPr>
        <a:xfrm>
          <a:off x="4391025" y="3457575"/>
          <a:ext cx="2495550" cy="1314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47625</xdr:rowOff>
    </xdr:from>
    <xdr:to>
      <xdr:col>9</xdr:col>
      <xdr:colOff>733425</xdr:colOff>
      <xdr:row>13</xdr:row>
      <xdr:rowOff>142875</xdr:rowOff>
    </xdr:to>
    <xdr:sp fLocksText="0">
      <xdr:nvSpPr>
        <xdr:cNvPr id="21" name="TextBox 29"/>
        <xdr:cNvSpPr txBox="1">
          <a:spLocks noChangeArrowheads="1"/>
        </xdr:cNvSpPr>
      </xdr:nvSpPr>
      <xdr:spPr>
        <a:xfrm>
          <a:off x="3105150" y="1581150"/>
          <a:ext cx="37814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yectos%20Agropecuarios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/>
  <dimension ref="E10:G1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>
    <row r="10" spans="5:7" ht="12.75">
      <c r="E10" s="7"/>
      <c r="G10" s="7"/>
    </row>
    <row r="19" ht="12.75">
      <c r="E19" s="8"/>
    </row>
  </sheetData>
  <sheetProtection sheet="1" objects="1" scenarios="1"/>
  <printOptions horizontalCentered="1" verticalCentered="1"/>
  <pageMargins left="0.31496062992125984" right="0.75" top="1" bottom="1" header="0" footer="0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1:L142"/>
  <sheetViews>
    <sheetView showGridLines="0" showRowColHeaders="0" zoomScaleSheetLayoutView="75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85546875" style="0" customWidth="1"/>
    <col min="2" max="10" width="10.28125" style="0" customWidth="1"/>
  </cols>
  <sheetData>
    <row r="1" spans="2:7" ht="13.5" customHeight="1">
      <c r="B1" s="150">
        <f>INDICADORES!C29</f>
        <v>281</v>
      </c>
      <c r="C1" s="150">
        <f>INDICADORES!D29</f>
        <v>64</v>
      </c>
      <c r="D1" s="150">
        <f>INDICADORES!C50</f>
        <v>773</v>
      </c>
      <c r="E1" s="150">
        <f>INDICADORES!D50</f>
        <v>133</v>
      </c>
      <c r="F1" s="155"/>
      <c r="G1" s="155"/>
    </row>
    <row r="2" spans="2:10" ht="13.5" customHeight="1">
      <c r="B2" s="151">
        <f>INDICADORES!C36</f>
        <v>655</v>
      </c>
      <c r="C2" s="151">
        <f>INDICADORES!D36</f>
        <v>113</v>
      </c>
      <c r="D2" s="156"/>
      <c r="E2" s="156"/>
      <c r="F2" s="156"/>
      <c r="G2" s="156"/>
      <c r="H2" s="1"/>
      <c r="I2" s="1"/>
      <c r="J2" s="1"/>
    </row>
    <row r="3" spans="2:10" ht="40.5" customHeight="1">
      <c r="B3" s="159">
        <f>INDICADORES!C43</f>
        <v>312</v>
      </c>
      <c r="C3" s="159">
        <f>INDICADORES!D43</f>
        <v>95</v>
      </c>
      <c r="D3" s="157"/>
      <c r="E3" s="157"/>
      <c r="F3" s="157"/>
      <c r="G3" s="157"/>
      <c r="H3" s="2"/>
      <c r="I3" s="2"/>
      <c r="J3" s="2"/>
    </row>
    <row r="4" spans="2:10" ht="21.75" customHeight="1" thickBot="1">
      <c r="B4" s="158" t="s">
        <v>12</v>
      </c>
      <c r="C4" s="160"/>
      <c r="D4" s="157"/>
      <c r="E4" s="157"/>
      <c r="F4" s="157"/>
      <c r="G4" s="124">
        <f>numerobase+AñosInversion</f>
        <v>2</v>
      </c>
      <c r="H4" s="2"/>
      <c r="I4" s="2"/>
      <c r="J4" s="2"/>
    </row>
    <row r="5" spans="2:11" ht="14.25" customHeight="1" thickTop="1">
      <c r="B5" s="25"/>
      <c r="C5" s="26"/>
      <c r="D5" s="26"/>
      <c r="E5" s="26"/>
      <c r="F5" s="26"/>
      <c r="G5" s="26"/>
      <c r="H5" s="26"/>
      <c r="I5" s="26"/>
      <c r="J5" s="26"/>
      <c r="K5" s="27"/>
    </row>
    <row r="6" spans="2:11" ht="14.25" customHeight="1">
      <c r="B6" s="269" t="s">
        <v>21</v>
      </c>
      <c r="C6" s="270"/>
      <c r="D6" s="270"/>
      <c r="E6" s="28"/>
      <c r="F6" s="28"/>
      <c r="G6" s="28"/>
      <c r="H6" s="28"/>
      <c r="I6" s="28"/>
      <c r="J6" s="28"/>
      <c r="K6" s="29"/>
    </row>
    <row r="7" spans="2:11" ht="14.25" customHeight="1">
      <c r="B7" s="30"/>
      <c r="C7" s="31"/>
      <c r="D7" s="31"/>
      <c r="E7" s="31"/>
      <c r="F7" s="31"/>
      <c r="G7" s="31"/>
      <c r="H7" s="31"/>
      <c r="I7" s="31"/>
      <c r="J7" s="31"/>
      <c r="K7" s="32"/>
    </row>
    <row r="8" spans="2:11" ht="14.25" customHeight="1">
      <c r="B8" s="30"/>
      <c r="C8" s="31"/>
      <c r="D8" s="31"/>
      <c r="E8" s="31"/>
      <c r="F8" s="31"/>
      <c r="G8" s="31"/>
      <c r="H8" s="31"/>
      <c r="I8" s="31"/>
      <c r="J8" s="31"/>
      <c r="K8" s="32"/>
    </row>
    <row r="9" spans="2:11" ht="14.25" customHeight="1" thickBot="1"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2:11" ht="14.25" customHeight="1" thickBot="1">
      <c r="B10" s="260" t="s">
        <v>22</v>
      </c>
      <c r="C10" s="261"/>
      <c r="D10" s="261"/>
      <c r="E10" s="262"/>
      <c r="F10" s="20">
        <v>1</v>
      </c>
      <c r="G10" s="92"/>
      <c r="H10" s="31"/>
      <c r="I10" s="33" t="s">
        <v>23</v>
      </c>
      <c r="J10" s="20">
        <f ca="1">YEAR(NOW())</f>
        <v>2008</v>
      </c>
      <c r="K10" s="32"/>
    </row>
    <row r="11" spans="2:11" ht="14.25" customHeight="1" thickBot="1">
      <c r="B11" s="260" t="s">
        <v>163</v>
      </c>
      <c r="C11" s="261"/>
      <c r="D11" s="261"/>
      <c r="E11" s="262"/>
      <c r="F11" s="20">
        <v>1</v>
      </c>
      <c r="G11" s="31"/>
      <c r="H11" s="35"/>
      <c r="I11" s="34"/>
      <c r="J11" s="31"/>
      <c r="K11" s="32"/>
    </row>
    <row r="12" spans="2:11" ht="14.25" customHeight="1">
      <c r="B12" s="266" t="s">
        <v>212</v>
      </c>
      <c r="C12" s="267"/>
      <c r="D12" s="267"/>
      <c r="E12" s="267"/>
      <c r="F12" s="267"/>
      <c r="G12" s="267"/>
      <c r="H12" s="267"/>
      <c r="I12" s="267"/>
      <c r="J12" s="267"/>
      <c r="K12" s="268"/>
    </row>
    <row r="13" spans="2:11" ht="14.25" customHeight="1" thickBot="1">
      <c r="B13" s="36"/>
      <c r="C13" s="37"/>
      <c r="D13" s="37"/>
      <c r="E13" s="37"/>
      <c r="F13" s="38"/>
      <c r="G13" s="37"/>
      <c r="H13" s="39"/>
      <c r="I13" s="38"/>
      <c r="J13" s="37"/>
      <c r="K13" s="40"/>
    </row>
    <row r="14" ht="14.25" customHeight="1" thickTop="1"/>
    <row r="15" spans="2:9" ht="14.25" customHeight="1">
      <c r="B15" s="62" t="s">
        <v>88</v>
      </c>
      <c r="G15" s="62" t="s">
        <v>211</v>
      </c>
      <c r="H15" s="62"/>
      <c r="I15" s="62"/>
    </row>
    <row r="16" spans="2:10" ht="14.25" customHeight="1">
      <c r="B16" s="63"/>
      <c r="C16" s="24"/>
      <c r="D16" s="24"/>
      <c r="E16" s="24"/>
      <c r="G16" s="24"/>
      <c r="H16" s="24"/>
      <c r="I16" s="24"/>
      <c r="J16" s="24"/>
    </row>
    <row r="17" spans="2:10" ht="14.25" customHeight="1">
      <c r="B17" s="63"/>
      <c r="C17" s="24" t="s">
        <v>170</v>
      </c>
      <c r="D17" s="24"/>
      <c r="E17" s="24"/>
      <c r="G17" s="226" t="s">
        <v>217</v>
      </c>
      <c r="H17" s="226"/>
      <c r="I17" s="226" t="s">
        <v>209</v>
      </c>
      <c r="J17" s="226"/>
    </row>
    <row r="18" spans="2:10" ht="14.25" customHeight="1">
      <c r="B18" s="24"/>
      <c r="C18" s="24" t="s">
        <v>125</v>
      </c>
      <c r="D18" s="24"/>
      <c r="E18" s="24"/>
      <c r="G18" s="24">
        <v>0</v>
      </c>
      <c r="H18" s="24"/>
      <c r="I18" s="24"/>
      <c r="J18" s="24"/>
    </row>
    <row r="19" spans="2:10" ht="14.25" customHeight="1">
      <c r="B19" s="24"/>
      <c r="C19" s="24" t="s">
        <v>126</v>
      </c>
      <c r="D19" s="24"/>
      <c r="E19" s="24"/>
      <c r="G19" s="24"/>
      <c r="H19" s="24"/>
      <c r="I19" s="24"/>
      <c r="J19" s="24"/>
    </row>
    <row r="20" spans="2:10" ht="14.25" customHeight="1">
      <c r="B20" s="24"/>
      <c r="C20" s="24" t="s">
        <v>127</v>
      </c>
      <c r="D20" s="24"/>
      <c r="E20" s="24"/>
      <c r="G20" s="24"/>
      <c r="H20" s="24"/>
      <c r="I20" s="24"/>
      <c r="J20" s="24"/>
    </row>
    <row r="21" spans="2:10" ht="13.5" customHeight="1">
      <c r="B21" s="24"/>
      <c r="C21" s="24" t="s">
        <v>128</v>
      </c>
      <c r="D21" s="24"/>
      <c r="E21" s="24"/>
      <c r="G21" s="226" t="s">
        <v>232</v>
      </c>
      <c r="H21" s="226"/>
      <c r="I21" s="226" t="s">
        <v>210</v>
      </c>
      <c r="J21" s="226"/>
    </row>
    <row r="22" spans="2:10" ht="13.5" customHeight="1">
      <c r="B22" s="24"/>
      <c r="C22" s="24" t="s">
        <v>171</v>
      </c>
      <c r="D22" s="24"/>
      <c r="E22" s="24"/>
      <c r="G22" s="24">
        <v>1</v>
      </c>
      <c r="H22" s="24"/>
      <c r="I22" s="24">
        <v>3</v>
      </c>
      <c r="J22" s="24"/>
    </row>
    <row r="23" spans="2:10" ht="13.5" customHeight="1">
      <c r="B23" s="24"/>
      <c r="C23" s="24"/>
      <c r="D23" s="24"/>
      <c r="E23" s="24"/>
      <c r="G23" s="24"/>
      <c r="H23" s="24"/>
      <c r="I23" s="24"/>
      <c r="J23" s="24"/>
    </row>
    <row r="24" ht="13.5" customHeight="1"/>
    <row r="25" spans="2:9" ht="15.75" customHeight="1">
      <c r="B25" s="265" t="s">
        <v>10</v>
      </c>
      <c r="C25" s="265"/>
      <c r="D25" s="3"/>
      <c r="E25" s="3"/>
      <c r="G25" s="197" t="s">
        <v>11</v>
      </c>
      <c r="H25" s="197"/>
      <c r="I25" s="197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20.25" customHeight="1">
      <c r="B33" s="10" t="s">
        <v>13</v>
      </c>
    </row>
    <row r="34" ht="14.25" customHeight="1"/>
    <row r="35" ht="14.25" customHeight="1"/>
    <row r="38" spans="2:7" ht="15.75" customHeight="1" thickBot="1">
      <c r="B38" s="197" t="s">
        <v>89</v>
      </c>
      <c r="C38" s="197"/>
      <c r="D38" s="197"/>
      <c r="E38" s="197"/>
      <c r="G38" s="65"/>
    </row>
    <row r="39" spans="2:7" ht="13.5" customHeight="1" thickBot="1">
      <c r="B39" s="263" t="s">
        <v>90</v>
      </c>
      <c r="C39" s="264"/>
      <c r="D39" s="264"/>
      <c r="E39" s="192"/>
      <c r="F39" s="193"/>
      <c r="G39" s="194"/>
    </row>
    <row r="40" ht="13.5" customHeight="1" thickBot="1"/>
    <row r="41" spans="2:7" ht="13.5" customHeight="1">
      <c r="B41" s="249" t="s">
        <v>191</v>
      </c>
      <c r="C41" s="250"/>
      <c r="D41" s="249" t="s">
        <v>139</v>
      </c>
      <c r="E41" s="250"/>
      <c r="F41" s="249" t="s">
        <v>192</v>
      </c>
      <c r="G41" s="250"/>
    </row>
    <row r="42" spans="2:7" ht="13.5" customHeight="1">
      <c r="B42" s="251"/>
      <c r="C42" s="252"/>
      <c r="D42" s="251"/>
      <c r="E42" s="252"/>
      <c r="F42" s="251"/>
      <c r="G42" s="252"/>
    </row>
    <row r="43" spans="2:8" ht="13.5" customHeight="1" thickBot="1">
      <c r="B43" s="184"/>
      <c r="C43" s="185"/>
      <c r="D43" s="186"/>
      <c r="E43" s="187"/>
      <c r="F43" s="181">
        <f>B43*D43</f>
        <v>0</v>
      </c>
      <c r="G43" s="225"/>
      <c r="H43" s="65"/>
    </row>
    <row r="44" ht="13.5" customHeight="1" thickBot="1">
      <c r="H44" s="65"/>
    </row>
    <row r="45" spans="2:8" ht="13.5" customHeight="1">
      <c r="B45" s="215" t="s">
        <v>91</v>
      </c>
      <c r="C45" s="216"/>
      <c r="D45" s="216"/>
      <c r="E45" s="136"/>
      <c r="F45" s="96"/>
      <c r="H45" s="65"/>
    </row>
    <row r="46" spans="2:8" ht="13.5" customHeight="1" thickBot="1">
      <c r="B46" s="201" t="s">
        <v>119</v>
      </c>
      <c r="C46" s="202"/>
      <c r="D46" s="196"/>
      <c r="E46" s="125">
        <v>1</v>
      </c>
      <c r="F46" s="96"/>
      <c r="H46" s="65"/>
    </row>
    <row r="47" spans="2:6" ht="13.5" customHeight="1">
      <c r="B47" s="65"/>
      <c r="C47" s="65"/>
      <c r="D47" s="65"/>
      <c r="E47" s="65"/>
      <c r="F47" s="65"/>
    </row>
    <row r="48" spans="2:9" ht="18.75" thickBot="1">
      <c r="B48" s="197" t="s">
        <v>9</v>
      </c>
      <c r="C48" s="197"/>
      <c r="D48" s="197"/>
      <c r="G48" s="44"/>
      <c r="I48" s="44"/>
    </row>
    <row r="49" spans="2:5" ht="13.5" thickBot="1">
      <c r="B49" s="188" t="s">
        <v>140</v>
      </c>
      <c r="C49" s="189"/>
      <c r="D49" s="198" t="s">
        <v>189</v>
      </c>
      <c r="E49" s="146" t="s">
        <v>4</v>
      </c>
    </row>
    <row r="50" spans="2:5" ht="13.5" thickBot="1">
      <c r="B50" s="190"/>
      <c r="C50" s="191"/>
      <c r="D50" s="199"/>
      <c r="E50" s="18">
        <v>0</v>
      </c>
    </row>
    <row r="51" spans="2:5" ht="13.5" thickBot="1">
      <c r="B51" s="190"/>
      <c r="C51" s="191"/>
      <c r="D51" s="199"/>
      <c r="E51" s="19">
        <f>AñoBase</f>
        <v>2008</v>
      </c>
    </row>
    <row r="52" spans="2:5" ht="13.5" thickBot="1">
      <c r="B52" s="213"/>
      <c r="C52" s="214"/>
      <c r="D52" s="112"/>
      <c r="E52" s="144">
        <f>PoblacionTotal*D52</f>
        <v>0</v>
      </c>
    </row>
    <row r="53" spans="2:5" ht="13.5" thickBot="1">
      <c r="B53" s="213"/>
      <c r="C53" s="214"/>
      <c r="D53" s="112"/>
      <c r="E53" s="144">
        <f>PoblacionTotal*D53</f>
        <v>0</v>
      </c>
    </row>
    <row r="54" spans="2:5" ht="13.5" thickBot="1">
      <c r="B54" s="213"/>
      <c r="C54" s="214"/>
      <c r="D54" s="112"/>
      <c r="E54" s="144">
        <f>PoblacionTotal*D54</f>
        <v>0</v>
      </c>
    </row>
    <row r="55" spans="2:5" ht="13.5" thickBot="1">
      <c r="B55" s="213"/>
      <c r="C55" s="214"/>
      <c r="D55" s="112"/>
      <c r="E55" s="144">
        <f>PoblacionTotal*D55</f>
        <v>0</v>
      </c>
    </row>
    <row r="56" spans="2:5" ht="13.5" thickBot="1">
      <c r="B56" s="213"/>
      <c r="C56" s="214"/>
      <c r="D56" s="112"/>
      <c r="E56" s="144">
        <f>PoblacionTotal*D56</f>
        <v>0</v>
      </c>
    </row>
    <row r="57" spans="2:5" ht="13.5" thickBot="1">
      <c r="B57" s="283" t="s">
        <v>6</v>
      </c>
      <c r="C57" s="284"/>
      <c r="D57" s="113">
        <f>SUM(D52:D56)</f>
        <v>0</v>
      </c>
      <c r="E57" s="126">
        <f>SUM(E52:E56)</f>
        <v>0</v>
      </c>
    </row>
    <row r="59" ht="18.75" thickBot="1">
      <c r="B59" s="44" t="s">
        <v>123</v>
      </c>
    </row>
    <row r="60" spans="2:5" ht="13.5" thickBot="1">
      <c r="B60" s="274"/>
      <c r="C60" s="275"/>
      <c r="D60" s="276"/>
      <c r="E60" s="146" t="s">
        <v>4</v>
      </c>
    </row>
    <row r="61" spans="2:5" ht="13.5" thickBot="1">
      <c r="B61" s="277"/>
      <c r="C61" s="278"/>
      <c r="D61" s="279"/>
      <c r="E61" s="18">
        <v>0</v>
      </c>
    </row>
    <row r="62" spans="2:5" ht="13.5" thickBot="1">
      <c r="B62" s="280"/>
      <c r="C62" s="281"/>
      <c r="D62" s="282"/>
      <c r="E62" s="19">
        <f>AñoBase</f>
        <v>2008</v>
      </c>
    </row>
    <row r="63" spans="2:5" ht="13.5" thickBot="1">
      <c r="B63" s="271" t="s">
        <v>120</v>
      </c>
      <c r="C63" s="272"/>
      <c r="D63" s="273"/>
      <c r="E63" s="98">
        <f>E57/PromedioDePersonas</f>
        <v>0</v>
      </c>
    </row>
    <row r="64" spans="2:5" ht="13.5" thickBot="1">
      <c r="B64" s="271" t="s">
        <v>121</v>
      </c>
      <c r="C64" s="272"/>
      <c r="D64" s="273"/>
      <c r="E64" s="97"/>
    </row>
    <row r="65" spans="2:5" ht="13.5" thickBot="1">
      <c r="B65" s="271" t="s">
        <v>122</v>
      </c>
      <c r="C65" s="272"/>
      <c r="D65" s="273"/>
      <c r="E65" s="97"/>
    </row>
    <row r="66" spans="2:5" ht="13.5" thickBot="1">
      <c r="B66" s="195" t="s">
        <v>6</v>
      </c>
      <c r="C66" s="182"/>
      <c r="D66" s="183"/>
      <c r="E66" s="98">
        <f>SUM(E63:E65)</f>
        <v>0</v>
      </c>
    </row>
    <row r="67" ht="13.5" thickBot="1"/>
    <row r="68" spans="2:6" ht="26.25" thickBot="1">
      <c r="B68" s="44" t="s">
        <v>50</v>
      </c>
      <c r="E68" s="143" t="s">
        <v>118</v>
      </c>
      <c r="F68" s="147"/>
    </row>
    <row r="69" spans="2:5" ht="13.5" thickBot="1">
      <c r="B69" s="274" t="s">
        <v>49</v>
      </c>
      <c r="C69" s="275"/>
      <c r="D69" s="276"/>
      <c r="E69" s="146" t="s">
        <v>4</v>
      </c>
    </row>
    <row r="70" spans="2:5" ht="13.5" customHeight="1" thickBot="1">
      <c r="B70" s="277"/>
      <c r="C70" s="278"/>
      <c r="D70" s="279"/>
      <c r="E70" s="18">
        <v>0</v>
      </c>
    </row>
    <row r="71" spans="2:5" ht="13.5" customHeight="1" thickBot="1">
      <c r="B71" s="280"/>
      <c r="C71" s="281"/>
      <c r="D71" s="282"/>
      <c r="E71" s="19">
        <f>AñoBase</f>
        <v>2008</v>
      </c>
    </row>
    <row r="72" spans="2:5" ht="13.5" customHeight="1" thickBot="1">
      <c r="B72" s="192"/>
      <c r="C72" s="193"/>
      <c r="D72" s="194"/>
      <c r="E72" s="14"/>
    </row>
    <row r="73" spans="2:5" ht="13.5" customHeight="1" thickBot="1">
      <c r="B73" s="192"/>
      <c r="C73" s="193"/>
      <c r="D73" s="194"/>
      <c r="E73" s="14"/>
    </row>
    <row r="74" spans="2:5" ht="13.5" customHeight="1" thickBot="1">
      <c r="B74" s="192"/>
      <c r="C74" s="193"/>
      <c r="D74" s="194"/>
      <c r="E74" s="14" t="s">
        <v>25</v>
      </c>
    </row>
    <row r="75" spans="2:5" ht="13.5" customHeight="1" thickBot="1">
      <c r="B75" s="195" t="s">
        <v>6</v>
      </c>
      <c r="C75" s="182"/>
      <c r="D75" s="183"/>
      <c r="E75" s="17">
        <f>SUM(E72:E74)</f>
        <v>0</v>
      </c>
    </row>
    <row r="76" spans="6:10" ht="18" customHeight="1" thickBot="1">
      <c r="F76" s="64"/>
      <c r="G76" s="259" t="s">
        <v>99</v>
      </c>
      <c r="H76" s="259"/>
      <c r="I76" s="259"/>
      <c r="J76" s="259"/>
    </row>
    <row r="77" spans="2:11" ht="17.25" customHeight="1" thickBot="1">
      <c r="B77" s="44" t="s">
        <v>96</v>
      </c>
      <c r="C77" s="44"/>
      <c r="D77" s="44"/>
      <c r="E77" s="44"/>
      <c r="F77" s="64"/>
      <c r="G77" s="108" t="s">
        <v>100</v>
      </c>
      <c r="H77" s="109"/>
      <c r="I77" s="110"/>
      <c r="J77" s="69"/>
      <c r="K77" s="65" t="s">
        <v>92</v>
      </c>
    </row>
    <row r="78" spans="2:11" ht="13.5" customHeight="1">
      <c r="B78" s="215" t="s">
        <v>93</v>
      </c>
      <c r="C78" s="216"/>
      <c r="D78" s="217"/>
      <c r="E78" s="66"/>
      <c r="F78" s="65" t="s">
        <v>94</v>
      </c>
      <c r="G78" s="102" t="s">
        <v>101</v>
      </c>
      <c r="H78" s="103"/>
      <c r="I78" s="104"/>
      <c r="J78" s="70"/>
      <c r="K78" s="65" t="s">
        <v>92</v>
      </c>
    </row>
    <row r="79" spans="2:11" ht="13.5" customHeight="1">
      <c r="B79" s="218" t="s">
        <v>172</v>
      </c>
      <c r="C79" s="219"/>
      <c r="D79" s="220"/>
      <c r="E79" s="67"/>
      <c r="F79" s="65" t="s">
        <v>97</v>
      </c>
      <c r="G79" s="102" t="s">
        <v>102</v>
      </c>
      <c r="H79" s="103"/>
      <c r="I79" s="104"/>
      <c r="J79" s="70"/>
      <c r="K79" s="65" t="s">
        <v>92</v>
      </c>
    </row>
    <row r="80" spans="2:11" ht="13.5" customHeight="1" thickBot="1">
      <c r="B80" s="201" t="s">
        <v>173</v>
      </c>
      <c r="C80" s="202"/>
      <c r="D80" s="196"/>
      <c r="E80" s="68"/>
      <c r="F80" s="65" t="s">
        <v>95</v>
      </c>
      <c r="G80" s="102" t="s">
        <v>103</v>
      </c>
      <c r="H80" s="103"/>
      <c r="I80" s="104"/>
      <c r="J80" s="70"/>
      <c r="K80" s="65" t="s">
        <v>92</v>
      </c>
    </row>
    <row r="81" spans="7:11" ht="13.5" customHeight="1" thickBot="1">
      <c r="G81" s="105" t="s">
        <v>104</v>
      </c>
      <c r="H81" s="106"/>
      <c r="I81" s="107"/>
      <c r="J81" s="71"/>
      <c r="K81" s="65" t="s">
        <v>92</v>
      </c>
    </row>
    <row r="82" spans="2:5" ht="19.5" customHeight="1" thickBot="1">
      <c r="B82" s="259" t="s">
        <v>98</v>
      </c>
      <c r="C82" s="259"/>
      <c r="D82" s="259"/>
      <c r="E82" s="259"/>
    </row>
    <row r="83" spans="2:8" ht="13.5" customHeight="1">
      <c r="B83" s="256" t="s">
        <v>129</v>
      </c>
      <c r="C83" s="257"/>
      <c r="D83" s="257"/>
      <c r="E83" s="257"/>
      <c r="F83" s="257"/>
      <c r="G83" s="258"/>
      <c r="H83" s="69"/>
    </row>
    <row r="84" spans="2:8" ht="13.5" customHeight="1">
      <c r="B84" s="221" t="s">
        <v>174</v>
      </c>
      <c r="C84" s="222"/>
      <c r="D84" s="222"/>
      <c r="E84" s="222"/>
      <c r="F84" s="222"/>
      <c r="G84" s="223"/>
      <c r="H84" s="70"/>
    </row>
    <row r="85" spans="2:8" ht="13.5" customHeight="1">
      <c r="B85" s="221" t="s">
        <v>130</v>
      </c>
      <c r="C85" s="222"/>
      <c r="D85" s="222"/>
      <c r="E85" s="222"/>
      <c r="F85" s="222"/>
      <c r="G85" s="223"/>
      <c r="H85" s="70"/>
    </row>
    <row r="86" spans="2:8" ht="13.5" customHeight="1">
      <c r="B86" s="221" t="s">
        <v>137</v>
      </c>
      <c r="C86" s="222"/>
      <c r="D86" s="222"/>
      <c r="E86" s="222"/>
      <c r="F86" s="222"/>
      <c r="G86" s="223"/>
      <c r="H86" s="70"/>
    </row>
    <row r="87" spans="2:8" ht="13.5" customHeight="1">
      <c r="B87" s="221" t="s">
        <v>136</v>
      </c>
      <c r="C87" s="222"/>
      <c r="D87" s="222"/>
      <c r="E87" s="222"/>
      <c r="F87" s="222"/>
      <c r="G87" s="223"/>
      <c r="H87" s="70"/>
    </row>
    <row r="88" spans="2:11" ht="13.5" customHeight="1">
      <c r="B88" s="221" t="s">
        <v>138</v>
      </c>
      <c r="C88" s="222"/>
      <c r="D88" s="222"/>
      <c r="E88" s="222"/>
      <c r="F88" s="222"/>
      <c r="G88" s="223"/>
      <c r="H88" s="111">
        <f>IF(celdacontrolz&gt;0,H84/celdacontrolz,0)</f>
        <v>0</v>
      </c>
      <c r="J88" s="22"/>
      <c r="K88" s="65"/>
    </row>
    <row r="89" spans="2:11" ht="13.5" customHeight="1" thickBot="1">
      <c r="B89" s="253" t="s">
        <v>131</v>
      </c>
      <c r="C89" s="254"/>
      <c r="D89" s="254"/>
      <c r="E89" s="254"/>
      <c r="F89" s="254"/>
      <c r="G89" s="255"/>
      <c r="H89" s="135">
        <f>IF(H84&gt;0,H85/H84,0)</f>
        <v>0</v>
      </c>
      <c r="K89" s="65"/>
    </row>
    <row r="90" spans="2:5" ht="23.25" customHeight="1" thickBot="1">
      <c r="B90" s="212" t="s">
        <v>190</v>
      </c>
      <c r="C90" s="212"/>
      <c r="D90" s="212"/>
      <c r="E90" s="212"/>
    </row>
    <row r="91" spans="2:8" ht="13.5" customHeight="1">
      <c r="B91" s="203" t="s">
        <v>188</v>
      </c>
      <c r="C91" s="204"/>
      <c r="D91" s="204"/>
      <c r="E91" s="205"/>
      <c r="F91" s="235" t="s">
        <v>185</v>
      </c>
      <c r="G91" s="236"/>
      <c r="H91" s="134"/>
    </row>
    <row r="92" spans="2:8" ht="12.75">
      <c r="B92" s="206"/>
      <c r="C92" s="207"/>
      <c r="D92" s="207"/>
      <c r="E92" s="208"/>
      <c r="F92" s="237" t="s">
        <v>186</v>
      </c>
      <c r="G92" s="238"/>
      <c r="H92" s="70"/>
    </row>
    <row r="93" spans="2:8" ht="13.5" thickBot="1">
      <c r="B93" s="209"/>
      <c r="C93" s="210"/>
      <c r="D93" s="210"/>
      <c r="E93" s="211"/>
      <c r="F93" s="224" t="s">
        <v>187</v>
      </c>
      <c r="G93" s="200"/>
      <c r="H93" s="129"/>
    </row>
    <row r="94" ht="18">
      <c r="B94" s="10" t="s">
        <v>14</v>
      </c>
    </row>
    <row r="103" ht="18">
      <c r="B103" s="10" t="s">
        <v>141</v>
      </c>
    </row>
    <row r="104" spans="2:11" ht="12.75">
      <c r="B104" s="229" t="s">
        <v>62</v>
      </c>
      <c r="C104" s="230"/>
      <c r="D104" s="229" t="s">
        <v>56</v>
      </c>
      <c r="E104" s="233" t="s">
        <v>57</v>
      </c>
      <c r="F104" s="233" t="s">
        <v>58</v>
      </c>
      <c r="G104" s="230" t="s">
        <v>59</v>
      </c>
      <c r="H104" s="227" t="s">
        <v>63</v>
      </c>
      <c r="I104" s="227"/>
      <c r="J104" s="6"/>
      <c r="K104" s="241" t="s">
        <v>64</v>
      </c>
    </row>
    <row r="105" spans="2:11" ht="25.5">
      <c r="B105" s="231"/>
      <c r="C105" s="232"/>
      <c r="D105" s="231"/>
      <c r="E105" s="234"/>
      <c r="F105" s="234"/>
      <c r="G105" s="232"/>
      <c r="H105" s="45" t="s">
        <v>60</v>
      </c>
      <c r="I105" s="46" t="s">
        <v>61</v>
      </c>
      <c r="J105" s="6"/>
      <c r="K105" s="242"/>
    </row>
    <row r="106" spans="2:11" ht="12.75">
      <c r="B106" s="245" t="s">
        <v>51</v>
      </c>
      <c r="C106" s="246"/>
      <c r="D106" s="48" t="b">
        <v>0</v>
      </c>
      <c r="E106" s="48" t="b">
        <v>0</v>
      </c>
      <c r="F106" s="48" t="b">
        <v>0</v>
      </c>
      <c r="G106" s="48" t="b">
        <v>0</v>
      </c>
      <c r="H106" s="49" t="b">
        <v>0</v>
      </c>
      <c r="I106" s="50" t="b">
        <v>0</v>
      </c>
      <c r="J106" s="6"/>
      <c r="K106" s="243">
        <v>4</v>
      </c>
    </row>
    <row r="107" spans="2:11" ht="12.75">
      <c r="B107" s="247" t="s">
        <v>52</v>
      </c>
      <c r="C107" s="248"/>
      <c r="D107" s="51" t="b">
        <v>0</v>
      </c>
      <c r="E107" s="51" t="b">
        <v>0</v>
      </c>
      <c r="F107" s="51" t="b">
        <v>0</v>
      </c>
      <c r="G107" s="51" t="b">
        <v>0</v>
      </c>
      <c r="H107" s="52" t="b">
        <v>0</v>
      </c>
      <c r="I107" s="53" t="b">
        <v>0</v>
      </c>
      <c r="J107" s="6"/>
      <c r="K107" s="244"/>
    </row>
    <row r="108" spans="2:11" ht="12.75">
      <c r="B108" s="247" t="s">
        <v>53</v>
      </c>
      <c r="C108" s="248"/>
      <c r="D108" s="51" t="b">
        <v>0</v>
      </c>
      <c r="E108" s="51" t="b">
        <v>0</v>
      </c>
      <c r="F108" s="51" t="b">
        <v>0</v>
      </c>
      <c r="G108" s="51" t="b">
        <v>0</v>
      </c>
      <c r="H108" s="52" t="b">
        <v>0</v>
      </c>
      <c r="I108" s="53" t="b">
        <v>0</v>
      </c>
      <c r="J108" s="6"/>
      <c r="K108" s="6"/>
    </row>
    <row r="109" spans="2:9" ht="12.75">
      <c r="B109" s="247" t="s">
        <v>54</v>
      </c>
      <c r="C109" s="248"/>
      <c r="D109" s="51" t="b">
        <v>0</v>
      </c>
      <c r="E109" s="51" t="b">
        <v>0</v>
      </c>
      <c r="F109" s="51" t="b">
        <v>0</v>
      </c>
      <c r="G109" s="51" t="b">
        <v>0</v>
      </c>
      <c r="H109" s="54" t="b">
        <v>0</v>
      </c>
      <c r="I109" s="55" t="b">
        <v>0</v>
      </c>
    </row>
    <row r="110" spans="2:9" ht="12.75">
      <c r="B110" s="239" t="s">
        <v>55</v>
      </c>
      <c r="C110" s="240"/>
      <c r="D110" s="56" t="b">
        <v>0</v>
      </c>
      <c r="E110" s="56" t="b">
        <v>0</v>
      </c>
      <c r="F110" s="56" t="b">
        <v>0</v>
      </c>
      <c r="G110" s="56" t="b">
        <v>0</v>
      </c>
      <c r="H110" s="57" t="b">
        <v>0</v>
      </c>
      <c r="I110" s="58" t="b">
        <v>0</v>
      </c>
    </row>
    <row r="111" spans="2:12" ht="12.7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 ht="12.75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 ht="12.75" hidden="1">
      <c r="B113" s="99" t="s">
        <v>67</v>
      </c>
      <c r="C113" s="99"/>
      <c r="D113" s="99"/>
      <c r="E113" s="99"/>
      <c r="F113" s="99"/>
      <c r="G113" s="100"/>
      <c r="H113" s="99" t="s">
        <v>76</v>
      </c>
      <c r="I113" s="99"/>
      <c r="J113" s="99"/>
      <c r="K113" s="99"/>
      <c r="L113" s="99"/>
    </row>
    <row r="114" spans="2:12" ht="12.75" hidden="1">
      <c r="B114" s="99" t="s">
        <v>68</v>
      </c>
      <c r="C114" s="99"/>
      <c r="D114" s="99"/>
      <c r="E114" s="99"/>
      <c r="F114" s="99"/>
      <c r="G114" s="100"/>
      <c r="H114" s="99" t="s">
        <v>77</v>
      </c>
      <c r="I114" s="99"/>
      <c r="J114" s="99"/>
      <c r="K114" s="99"/>
      <c r="L114" s="99"/>
    </row>
    <row r="115" spans="2:12" ht="12.75" hidden="1">
      <c r="B115" s="101" t="s">
        <v>69</v>
      </c>
      <c r="C115" s="228" t="s">
        <v>70</v>
      </c>
      <c r="D115" s="228"/>
      <c r="E115" s="228"/>
      <c r="F115" s="228"/>
      <c r="G115" s="100"/>
      <c r="H115" s="101" t="s">
        <v>69</v>
      </c>
      <c r="I115" s="228" t="s">
        <v>70</v>
      </c>
      <c r="J115" s="228"/>
      <c r="K115" s="228"/>
      <c r="L115" s="228"/>
    </row>
    <row r="116" spans="2:12" ht="12.75" hidden="1">
      <c r="B116" s="101" t="s">
        <v>71</v>
      </c>
      <c r="C116" s="101">
        <v>1</v>
      </c>
      <c r="D116" s="101">
        <v>2</v>
      </c>
      <c r="E116" s="101">
        <v>3</v>
      </c>
      <c r="F116" s="101">
        <v>4</v>
      </c>
      <c r="G116" s="100"/>
      <c r="H116" s="101" t="s">
        <v>71</v>
      </c>
      <c r="I116" s="101">
        <v>1</v>
      </c>
      <c r="J116" s="101">
        <v>2</v>
      </c>
      <c r="K116" s="101">
        <v>3</v>
      </c>
      <c r="L116" s="101">
        <v>4</v>
      </c>
    </row>
    <row r="117" spans="2:12" ht="12.75" hidden="1">
      <c r="B117" s="101" t="s">
        <v>72</v>
      </c>
      <c r="C117" s="99">
        <v>0.01</v>
      </c>
      <c r="D117" s="99">
        <v>0.007</v>
      </c>
      <c r="E117" s="99">
        <v>0.005</v>
      </c>
      <c r="F117" s="99">
        <v>0</v>
      </c>
      <c r="G117" s="100"/>
      <c r="H117" s="101" t="s">
        <v>72</v>
      </c>
      <c r="I117" s="99">
        <v>0.025</v>
      </c>
      <c r="J117" s="99">
        <v>0.0175</v>
      </c>
      <c r="K117" s="99">
        <v>0.0125</v>
      </c>
      <c r="L117" s="99">
        <v>0</v>
      </c>
    </row>
    <row r="118" spans="2:12" ht="12.75" hidden="1">
      <c r="B118" s="101" t="s">
        <v>73</v>
      </c>
      <c r="C118" s="99">
        <v>0.009</v>
      </c>
      <c r="D118" s="99">
        <v>0.006</v>
      </c>
      <c r="E118" s="99">
        <v>0.004</v>
      </c>
      <c r="F118" s="99">
        <v>0</v>
      </c>
      <c r="G118" s="100"/>
      <c r="H118" s="101" t="s">
        <v>73</v>
      </c>
      <c r="I118" s="99">
        <v>0.0225</v>
      </c>
      <c r="J118" s="99">
        <v>0.015</v>
      </c>
      <c r="K118" s="99">
        <v>0.01</v>
      </c>
      <c r="L118" s="99">
        <v>0</v>
      </c>
    </row>
    <row r="119" spans="2:12" ht="12.75" hidden="1">
      <c r="B119" s="101" t="s">
        <v>74</v>
      </c>
      <c r="C119" s="99">
        <v>0.008</v>
      </c>
      <c r="D119" s="99">
        <v>0.005</v>
      </c>
      <c r="E119" s="99">
        <v>0</v>
      </c>
      <c r="F119" s="99">
        <v>0</v>
      </c>
      <c r="G119" s="100"/>
      <c r="H119" s="101" t="s">
        <v>74</v>
      </c>
      <c r="I119" s="99">
        <v>0.02</v>
      </c>
      <c r="J119" s="99">
        <v>0.0125</v>
      </c>
      <c r="K119" s="99">
        <v>0</v>
      </c>
      <c r="L119" s="99">
        <v>0</v>
      </c>
    </row>
    <row r="120" spans="2:12" ht="12.75" hidden="1">
      <c r="B120" s="101" t="s">
        <v>75</v>
      </c>
      <c r="C120" s="99">
        <v>0.007</v>
      </c>
      <c r="D120" s="99">
        <v>0</v>
      </c>
      <c r="E120" s="99">
        <v>0</v>
      </c>
      <c r="F120" s="99">
        <v>0</v>
      </c>
      <c r="G120" s="100"/>
      <c r="H120" s="101" t="s">
        <v>75</v>
      </c>
      <c r="I120" s="99">
        <v>0.0175</v>
      </c>
      <c r="J120" s="99">
        <v>0</v>
      </c>
      <c r="K120" s="99">
        <v>0</v>
      </c>
      <c r="L120" s="99">
        <v>0</v>
      </c>
    </row>
    <row r="121" spans="2:12" s="47" customFormat="1" ht="12.75">
      <c r="B121" s="95"/>
      <c r="C121" s="95"/>
      <c r="D121" s="95"/>
      <c r="E121" s="95"/>
      <c r="F121" s="95"/>
      <c r="G121" s="94"/>
      <c r="H121" s="94"/>
      <c r="I121" s="94"/>
      <c r="J121" s="94"/>
      <c r="K121" s="94"/>
      <c r="L121" s="94"/>
    </row>
    <row r="122" spans="2:12" s="47" customFormat="1" ht="12.75">
      <c r="B122"/>
      <c r="C122"/>
      <c r="D122"/>
      <c r="E122"/>
      <c r="F122"/>
      <c r="G122"/>
      <c r="H122"/>
      <c r="I122"/>
      <c r="J122"/>
      <c r="K122"/>
      <c r="L122"/>
    </row>
    <row r="123" spans="2:12" s="47" customFormat="1" ht="12.75">
      <c r="B123"/>
      <c r="C123"/>
      <c r="D123"/>
      <c r="E123"/>
      <c r="F123"/>
      <c r="G123"/>
      <c r="H123"/>
      <c r="I123"/>
      <c r="J123"/>
      <c r="K123"/>
      <c r="L123"/>
    </row>
    <row r="124" spans="2:12" s="47" customFormat="1" ht="12.75">
      <c r="B124"/>
      <c r="C124"/>
      <c r="D124"/>
      <c r="E124"/>
      <c r="F124"/>
      <c r="G124"/>
      <c r="H124"/>
      <c r="I124"/>
      <c r="J124"/>
      <c r="K124"/>
      <c r="L124"/>
    </row>
    <row r="125" spans="2:12" s="47" customFormat="1" ht="12.75">
      <c r="B125"/>
      <c r="C125"/>
      <c r="D125"/>
      <c r="E125"/>
      <c r="F125"/>
      <c r="G125"/>
      <c r="H125"/>
      <c r="I125"/>
      <c r="J125"/>
      <c r="K125"/>
      <c r="L125"/>
    </row>
    <row r="126" spans="2:12" s="47" customFormat="1" ht="12.75">
      <c r="B126"/>
      <c r="C126"/>
      <c r="D126"/>
      <c r="E126"/>
      <c r="F126"/>
      <c r="G126"/>
      <c r="H126"/>
      <c r="I126"/>
      <c r="J126"/>
      <c r="K126"/>
      <c r="L126"/>
    </row>
    <row r="127" spans="2:12" s="47" customFormat="1" ht="12.75">
      <c r="B127"/>
      <c r="C127"/>
      <c r="D127"/>
      <c r="E127"/>
      <c r="F127"/>
      <c r="G127"/>
      <c r="H127"/>
      <c r="I127"/>
      <c r="J127"/>
      <c r="K127"/>
      <c r="L127"/>
    </row>
    <row r="128" spans="2:12" s="47" customFormat="1" ht="12.75">
      <c r="B128"/>
      <c r="C128"/>
      <c r="D128"/>
      <c r="E128"/>
      <c r="F128"/>
      <c r="G128"/>
      <c r="H128"/>
      <c r="I128"/>
      <c r="J128"/>
      <c r="K128"/>
      <c r="L128"/>
    </row>
    <row r="129" spans="2:12" s="47" customFormat="1" ht="12.75">
      <c r="B129"/>
      <c r="C129"/>
      <c r="D129"/>
      <c r="E129"/>
      <c r="F129"/>
      <c r="G129"/>
      <c r="H129"/>
      <c r="I129"/>
      <c r="J129"/>
      <c r="K129"/>
      <c r="L129"/>
    </row>
    <row r="130" s="47" customFormat="1" ht="12.75"/>
    <row r="131" s="47" customFormat="1" ht="12.75"/>
    <row r="132" s="47" customFormat="1" ht="12.75"/>
    <row r="133" s="47" customFormat="1" ht="12.75"/>
    <row r="134" spans="2:12" s="47" customFormat="1" ht="12.75">
      <c r="B134"/>
      <c r="C134"/>
      <c r="D134"/>
      <c r="E134"/>
      <c r="F134"/>
      <c r="G134"/>
      <c r="H134"/>
      <c r="I134"/>
      <c r="J134"/>
      <c r="K134"/>
      <c r="L134"/>
    </row>
    <row r="135" spans="2:12" s="47" customFormat="1" ht="12.75">
      <c r="B135"/>
      <c r="C135"/>
      <c r="D135"/>
      <c r="E135"/>
      <c r="F135"/>
      <c r="G135"/>
      <c r="H135"/>
      <c r="I135"/>
      <c r="J135"/>
      <c r="K135"/>
      <c r="L135"/>
    </row>
    <row r="136" spans="2:12" s="47" customFormat="1" ht="12.75">
      <c r="B136"/>
      <c r="C136"/>
      <c r="D136"/>
      <c r="E136"/>
      <c r="F136"/>
      <c r="G136"/>
      <c r="H136"/>
      <c r="I136"/>
      <c r="J136"/>
      <c r="K136"/>
      <c r="L136"/>
    </row>
    <row r="137" spans="2:12" s="47" customFormat="1" ht="12.75">
      <c r="B137"/>
      <c r="C137"/>
      <c r="D137"/>
      <c r="E137"/>
      <c r="F137"/>
      <c r="G137"/>
      <c r="H137"/>
      <c r="I137"/>
      <c r="J137"/>
      <c r="K137"/>
      <c r="L137"/>
    </row>
    <row r="138" spans="2:12" s="47" customFormat="1" ht="12.75">
      <c r="B138"/>
      <c r="C138"/>
      <c r="D138"/>
      <c r="E138"/>
      <c r="F138"/>
      <c r="G138"/>
      <c r="H138"/>
      <c r="I138"/>
      <c r="J138"/>
      <c r="K138"/>
      <c r="L138"/>
    </row>
    <row r="139" spans="2:12" s="47" customFormat="1" ht="12.75">
      <c r="B139"/>
      <c r="C139"/>
      <c r="D139"/>
      <c r="E139"/>
      <c r="F139"/>
      <c r="G139"/>
      <c r="H139"/>
      <c r="I139"/>
      <c r="J139"/>
      <c r="K139"/>
      <c r="L139"/>
    </row>
    <row r="140" spans="2:12" s="47" customFormat="1" ht="12.75">
      <c r="B140"/>
      <c r="C140"/>
      <c r="D140"/>
      <c r="E140"/>
      <c r="F140"/>
      <c r="G140"/>
      <c r="H140"/>
      <c r="I140"/>
      <c r="J140"/>
      <c r="K140"/>
      <c r="L140"/>
    </row>
    <row r="141" spans="2:12" s="47" customFormat="1" ht="12.75">
      <c r="B141"/>
      <c r="C141"/>
      <c r="D141"/>
      <c r="E141"/>
      <c r="F141"/>
      <c r="G141"/>
      <c r="H141"/>
      <c r="I141"/>
      <c r="J141"/>
      <c r="K141"/>
      <c r="L141"/>
    </row>
    <row r="142" spans="2:12" s="47" customFormat="1" ht="12.75">
      <c r="B142"/>
      <c r="C142"/>
      <c r="D142"/>
      <c r="E142"/>
      <c r="F142"/>
      <c r="G142"/>
      <c r="H142"/>
      <c r="I142"/>
      <c r="J142"/>
      <c r="K142"/>
      <c r="L142"/>
    </row>
  </sheetData>
  <sheetProtection sheet="1" objects="1" scenarios="1"/>
  <mergeCells count="72">
    <mergeCell ref="B6:D6"/>
    <mergeCell ref="B73:D73"/>
    <mergeCell ref="B65:D65"/>
    <mergeCell ref="B66:D66"/>
    <mergeCell ref="B64:D64"/>
    <mergeCell ref="B60:D62"/>
    <mergeCell ref="B63:D63"/>
    <mergeCell ref="B69:D71"/>
    <mergeCell ref="B72:D72"/>
    <mergeCell ref="B57:C57"/>
    <mergeCell ref="B10:E10"/>
    <mergeCell ref="B39:D39"/>
    <mergeCell ref="B25:C25"/>
    <mergeCell ref="B38:E38"/>
    <mergeCell ref="E39:G39"/>
    <mergeCell ref="B11:E11"/>
    <mergeCell ref="B12:K12"/>
    <mergeCell ref="G21:H21"/>
    <mergeCell ref="I21:J21"/>
    <mergeCell ref="G17:H17"/>
    <mergeCell ref="B41:C42"/>
    <mergeCell ref="G25:I25"/>
    <mergeCell ref="B55:C55"/>
    <mergeCell ref="B89:G89"/>
    <mergeCell ref="B83:G83"/>
    <mergeCell ref="D41:E42"/>
    <mergeCell ref="F41:G42"/>
    <mergeCell ref="G76:J76"/>
    <mergeCell ref="B82:E82"/>
    <mergeCell ref="B52:C52"/>
    <mergeCell ref="I115:L115"/>
    <mergeCell ref="B110:C110"/>
    <mergeCell ref="K104:K105"/>
    <mergeCell ref="K106:K107"/>
    <mergeCell ref="B106:C106"/>
    <mergeCell ref="B107:C107"/>
    <mergeCell ref="B108:C108"/>
    <mergeCell ref="B109:C109"/>
    <mergeCell ref="G104:G105"/>
    <mergeCell ref="I17:J17"/>
    <mergeCell ref="H104:I104"/>
    <mergeCell ref="B87:G87"/>
    <mergeCell ref="C115:F115"/>
    <mergeCell ref="B104:C105"/>
    <mergeCell ref="D104:D105"/>
    <mergeCell ref="E104:E105"/>
    <mergeCell ref="F104:F105"/>
    <mergeCell ref="F91:G91"/>
    <mergeCell ref="F92:G92"/>
    <mergeCell ref="B43:C43"/>
    <mergeCell ref="D43:E43"/>
    <mergeCell ref="F43:G43"/>
    <mergeCell ref="B45:D45"/>
    <mergeCell ref="B46:D46"/>
    <mergeCell ref="B48:D48"/>
    <mergeCell ref="B84:G84"/>
    <mergeCell ref="D49:D51"/>
    <mergeCell ref="B49:C51"/>
    <mergeCell ref="B74:D74"/>
    <mergeCell ref="B75:D75"/>
    <mergeCell ref="B80:D80"/>
    <mergeCell ref="B53:C53"/>
    <mergeCell ref="B54:C54"/>
    <mergeCell ref="B91:E93"/>
    <mergeCell ref="B90:E90"/>
    <mergeCell ref="B56:C56"/>
    <mergeCell ref="B78:D78"/>
    <mergeCell ref="B79:D79"/>
    <mergeCell ref="B88:G88"/>
    <mergeCell ref="B85:G85"/>
    <mergeCell ref="B86:G86"/>
    <mergeCell ref="F93:G93"/>
  </mergeCells>
  <printOptions horizontalCentered="1" verticalCentered="1"/>
  <pageMargins left="0.75" right="0.75" top="1" bottom="1" header="0" footer="0"/>
  <pageSetup horizontalDpi="300" verticalDpi="300" orientation="landscape" scale="58" r:id="rId4"/>
  <headerFooter alignWithMargins="0">
    <oddFooter>&amp;RPágina &amp;P de &amp;N</oddFooter>
  </headerFooter>
  <rowBreaks count="1" manualBreakCount="1">
    <brk id="58" max="1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J38"/>
  <sheetViews>
    <sheetView showGridLines="0" showRowColHeaders="0" workbookViewId="0" topLeftCell="A1">
      <pane ySplit="3" topLeftCell="BM4" activePane="bottomLeft" state="frozen"/>
      <selection pane="topLeft" activeCell="F20" sqref="F20"/>
      <selection pane="bottomLeft" activeCell="A4" sqref="A4"/>
    </sheetView>
  </sheetViews>
  <sheetFormatPr defaultColWidth="11.421875" defaultRowHeight="12.75"/>
  <cols>
    <col min="1" max="1" width="0.85546875" style="0" customWidth="1"/>
    <col min="2" max="10" width="10.28125" style="0" customWidth="1"/>
  </cols>
  <sheetData>
    <row r="1" ht="13.5" customHeight="1"/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40.5" customHeight="1">
      <c r="B3" s="2"/>
      <c r="C3" s="2"/>
      <c r="D3" s="2"/>
      <c r="E3" s="2"/>
      <c r="F3" s="2"/>
      <c r="G3" s="2"/>
      <c r="H3" s="2"/>
      <c r="I3" s="2"/>
      <c r="J3" s="2"/>
    </row>
    <row r="4" spans="2:9" ht="20.25">
      <c r="B4" s="9" t="s">
        <v>249</v>
      </c>
      <c r="E4" s="11"/>
      <c r="F4" s="12"/>
      <c r="I4" s="7"/>
    </row>
    <row r="5" ht="19.5" customHeight="1">
      <c r="B5" s="10" t="s">
        <v>239</v>
      </c>
    </row>
    <row r="13" ht="18">
      <c r="B13" s="10" t="s">
        <v>15</v>
      </c>
    </row>
    <row r="21" ht="18">
      <c r="B21" s="10" t="s">
        <v>16</v>
      </c>
    </row>
    <row r="29" ht="18">
      <c r="B29" s="10" t="s">
        <v>17</v>
      </c>
    </row>
    <row r="37" spans="2:7" ht="12.75">
      <c r="B37" s="21"/>
      <c r="C37" s="21"/>
      <c r="D37" s="21"/>
      <c r="E37" s="21"/>
      <c r="F37" s="22"/>
      <c r="G37" s="22"/>
    </row>
    <row r="38" ht="12.75">
      <c r="H38" s="7"/>
    </row>
  </sheetData>
  <sheetProtection sheet="1" objects="1" scenarios="1"/>
  <printOptions horizontalCentered="1" verticalCentered="1"/>
  <pageMargins left="0.75" right="0.75" top="1" bottom="1" header="0" footer="0"/>
  <pageSetup horizontalDpi="300" verticalDpi="300" orientation="landscape" r:id="rId4"/>
  <headerFooter alignWithMargins="0">
    <oddFooter>&amp;RPágina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K181"/>
  <sheetViews>
    <sheetView showGridLines="0" showRowColHeaders="0" zoomScaleSheetLayoutView="100" workbookViewId="0" topLeftCell="A1">
      <pane ySplit="3" topLeftCell="BM4" activePane="bottomLeft" state="frozen"/>
      <selection pane="topLeft" activeCell="C12" sqref="C12"/>
      <selection pane="bottomLeft" activeCell="A1" sqref="A1"/>
    </sheetView>
  </sheetViews>
  <sheetFormatPr defaultColWidth="11.421875" defaultRowHeight="12.75"/>
  <cols>
    <col min="1" max="1" width="0.85546875" style="0" customWidth="1"/>
    <col min="2" max="2" width="21.8515625" style="0" customWidth="1"/>
    <col min="3" max="3" width="5.7109375" style="0" customWidth="1"/>
    <col min="4" max="4" width="6.00390625" style="0" customWidth="1"/>
  </cols>
  <sheetData>
    <row r="1" ht="13.5" customHeight="1">
      <c r="B1" s="150" t="b">
        <v>0</v>
      </c>
    </row>
    <row r="2" ht="13.5" customHeight="1"/>
    <row r="3" ht="40.5" customHeight="1"/>
    <row r="4" ht="20.25">
      <c r="B4" s="9" t="s">
        <v>18</v>
      </c>
    </row>
    <row r="5" ht="18.75" thickBot="1">
      <c r="B5" s="10" t="s">
        <v>105</v>
      </c>
    </row>
    <row r="6" spans="2:6" ht="13.5" thickBot="1">
      <c r="B6" s="293" t="s">
        <v>106</v>
      </c>
      <c r="C6" s="320"/>
      <c r="D6" s="320"/>
      <c r="E6" s="321"/>
      <c r="F6" s="81">
        <v>0.1281</v>
      </c>
    </row>
    <row r="7" ht="13.5" thickBot="1">
      <c r="G7" s="22"/>
    </row>
    <row r="8" spans="2:7" ht="42" customHeight="1" thickBot="1">
      <c r="B8" s="93" t="s">
        <v>161</v>
      </c>
      <c r="C8" s="333"/>
      <c r="D8" s="334"/>
      <c r="E8" s="335"/>
      <c r="F8" s="93" t="s">
        <v>233</v>
      </c>
      <c r="G8" s="152"/>
    </row>
    <row r="9" ht="13.5" customHeight="1"/>
    <row r="10" spans="2:6" ht="18.75" thickBot="1">
      <c r="B10" s="10" t="s">
        <v>124</v>
      </c>
      <c r="E10" s="41">
        <f>interesprivado</f>
        <v>0.1281</v>
      </c>
      <c r="F10" s="145"/>
    </row>
    <row r="11" spans="2:6" ht="13.5" customHeight="1" thickBot="1">
      <c r="B11" s="318" t="s">
        <v>2</v>
      </c>
      <c r="C11" s="322" t="s">
        <v>243</v>
      </c>
      <c r="D11" s="323"/>
      <c r="E11" s="330" t="s">
        <v>4</v>
      </c>
      <c r="F11" s="331"/>
    </row>
    <row r="12" spans="2:6" ht="12.75">
      <c r="B12" s="332"/>
      <c r="C12" s="327" t="s">
        <v>246</v>
      </c>
      <c r="D12" s="323" t="s">
        <v>248</v>
      </c>
      <c r="E12" s="15">
        <v>0</v>
      </c>
      <c r="F12" s="318" t="s">
        <v>3</v>
      </c>
    </row>
    <row r="13" spans="2:6" ht="13.5" thickBot="1">
      <c r="B13" s="319"/>
      <c r="C13" s="328"/>
      <c r="D13" s="329"/>
      <c r="E13" s="16">
        <f>AñoBase</f>
        <v>2008</v>
      </c>
      <c r="F13" s="319"/>
    </row>
    <row r="14" spans="2:6" ht="13.5" thickBot="1">
      <c r="B14" s="114" t="s">
        <v>114</v>
      </c>
      <c r="C14" s="132"/>
      <c r="D14" s="130"/>
      <c r="E14" s="115"/>
      <c r="F14" s="60"/>
    </row>
    <row r="15" spans="2:6" ht="13.5" thickBot="1">
      <c r="B15" s="116">
        <f>IF(PREPARACION!B52&lt;&gt;"",PREPARACION!B52,"")</f>
      </c>
      <c r="C15" s="133"/>
      <c r="D15" s="131"/>
      <c r="E15" s="117">
        <f>PREPARACION!E52/PromedioDePersonas*($C$15*12+$D$15*Consumo*12)</f>
        <v>0</v>
      </c>
      <c r="F15" s="117">
        <f aca="true" t="shared" si="0" ref="F15:F21">SUM(E15:E15)</f>
        <v>0</v>
      </c>
    </row>
    <row r="16" spans="2:6" ht="13.5" thickBot="1">
      <c r="B16" s="116">
        <f>IF(PREPARACION!B53&lt;&gt;"",PREPARACION!B53,"")</f>
      </c>
      <c r="C16" s="133"/>
      <c r="D16" s="131"/>
      <c r="E16" s="117">
        <f>PREPARACION!E53/PromedioDePersonas*($C$16*12+$D$16*Consumo*12)</f>
        <v>0</v>
      </c>
      <c r="F16" s="117">
        <f t="shared" si="0"/>
        <v>0</v>
      </c>
    </row>
    <row r="17" spans="2:6" ht="13.5" thickBot="1">
      <c r="B17" s="116">
        <f>IF(PREPARACION!B54&lt;&gt;"",PREPARACION!B54,"")</f>
      </c>
      <c r="C17" s="133"/>
      <c r="D17" s="131"/>
      <c r="E17" s="117">
        <f>PREPARACION!E54/PromedioDePersonas*($C$17*12+$D$17*Consumo*12)</f>
        <v>0</v>
      </c>
      <c r="F17" s="117">
        <f t="shared" si="0"/>
        <v>0</v>
      </c>
    </row>
    <row r="18" spans="2:6" ht="13.5" thickBot="1">
      <c r="B18" s="116">
        <f>IF(PREPARACION!B55&lt;&gt;"",PREPARACION!B55,"")</f>
      </c>
      <c r="C18" s="133"/>
      <c r="D18" s="131"/>
      <c r="E18" s="117">
        <f>PREPARACION!E55/PromedioDePersonas*($C$18*12+$D$18*Consumo*12)</f>
        <v>0</v>
      </c>
      <c r="F18" s="117">
        <f t="shared" si="0"/>
        <v>0</v>
      </c>
    </row>
    <row r="19" spans="2:6" ht="13.5" thickBot="1">
      <c r="B19" s="116">
        <f>IF(PREPARACION!B56&lt;&gt;"",PREPARACION!B56,"")</f>
      </c>
      <c r="C19" s="133"/>
      <c r="D19" s="131"/>
      <c r="E19" s="117">
        <f>PREPARACION!E56/PromedioDePersonas*($C$19*12+$D$19*Consumo*12)</f>
        <v>0</v>
      </c>
      <c r="F19" s="117">
        <f t="shared" si="0"/>
        <v>0</v>
      </c>
    </row>
    <row r="20" spans="2:6" ht="13.5" thickBot="1">
      <c r="B20" s="85" t="s">
        <v>115</v>
      </c>
      <c r="C20" s="133"/>
      <c r="D20" s="131"/>
      <c r="E20" s="117">
        <f>PREPARACION!E64*($C$20*12+$D$20*ConsumoIndustria*12)</f>
        <v>0</v>
      </c>
      <c r="F20" s="117">
        <f t="shared" si="0"/>
        <v>0</v>
      </c>
    </row>
    <row r="21" spans="2:6" ht="13.5" thickBot="1">
      <c r="B21" s="85" t="s">
        <v>116</v>
      </c>
      <c r="C21" s="133"/>
      <c r="D21" s="131"/>
      <c r="E21" s="117">
        <f>PREPARACION!E65*($C$21*12+$D$21*ConsumoComercio*12)</f>
        <v>0</v>
      </c>
      <c r="F21" s="117">
        <f t="shared" si="0"/>
        <v>0</v>
      </c>
    </row>
    <row r="22" spans="2:6" ht="13.5" thickBot="1">
      <c r="B22" s="86"/>
      <c r="C22" s="87"/>
      <c r="D22" s="87"/>
      <c r="E22" s="42"/>
      <c r="F22" s="43"/>
    </row>
    <row r="23" spans="2:6" ht="13.5" thickBot="1">
      <c r="B23" s="324" t="s">
        <v>117</v>
      </c>
      <c r="C23" s="325"/>
      <c r="D23" s="326"/>
      <c r="E23" s="117">
        <f>SUM(E15:E21)</f>
        <v>0</v>
      </c>
      <c r="F23" s="117">
        <f>SUM(E23:E23)</f>
        <v>0</v>
      </c>
    </row>
    <row r="25" ht="18.75" thickBot="1">
      <c r="B25" s="10" t="s">
        <v>19</v>
      </c>
    </row>
    <row r="26" spans="2:4" ht="29.25" customHeight="1" thickBot="1">
      <c r="B26" s="123" t="s">
        <v>161</v>
      </c>
      <c r="C26" s="336" t="s">
        <v>224</v>
      </c>
      <c r="D26" s="337"/>
    </row>
    <row r="27" spans="3:5" ht="13.5" thickBot="1">
      <c r="C27" s="148">
        <v>1</v>
      </c>
      <c r="D27" s="148">
        <v>1</v>
      </c>
      <c r="E27" s="41">
        <v>6</v>
      </c>
    </row>
    <row r="28" spans="2:6" ht="13.5" thickBot="1">
      <c r="B28" s="307" t="s">
        <v>2</v>
      </c>
      <c r="C28" s="308"/>
      <c r="D28" s="309"/>
      <c r="E28" s="285" t="s">
        <v>4</v>
      </c>
      <c r="F28" s="286"/>
    </row>
    <row r="29" spans="2:6" ht="12.75">
      <c r="B29" s="310"/>
      <c r="C29" s="311"/>
      <c r="D29" s="312"/>
      <c r="E29" s="15">
        <v>0</v>
      </c>
      <c r="F29" s="318" t="s">
        <v>3</v>
      </c>
    </row>
    <row r="30" spans="2:6" ht="13.5" thickBot="1">
      <c r="B30" s="313"/>
      <c r="C30" s="314"/>
      <c r="D30" s="315"/>
      <c r="E30" s="16">
        <f>AñoBase</f>
        <v>2008</v>
      </c>
      <c r="F30" s="319"/>
    </row>
    <row r="31" spans="2:6" ht="13.5" thickBot="1">
      <c r="B31" s="88" t="s">
        <v>109</v>
      </c>
      <c r="C31" s="59"/>
      <c r="D31" s="59"/>
      <c r="E31" s="72"/>
      <c r="F31" s="60"/>
    </row>
    <row r="32" spans="2:6" ht="13.5" thickBot="1">
      <c r="B32" s="86" t="s">
        <v>175</v>
      </c>
      <c r="C32" s="42"/>
      <c r="D32" s="42"/>
      <c r="E32" s="42"/>
      <c r="F32" s="43"/>
    </row>
    <row r="33" spans="2:6" ht="13.5" thickBot="1">
      <c r="B33" s="293" t="s">
        <v>177</v>
      </c>
      <c r="C33" s="294"/>
      <c r="D33" s="295"/>
      <c r="E33" s="120"/>
      <c r="F33" s="117">
        <f aca="true" t="shared" si="1" ref="F33:F39">SUM(E33:E33)</f>
        <v>0</v>
      </c>
    </row>
    <row r="34" spans="2:6" ht="13.5" thickBot="1">
      <c r="B34" s="293" t="s">
        <v>178</v>
      </c>
      <c r="C34" s="294"/>
      <c r="D34" s="295"/>
      <c r="E34" s="120"/>
      <c r="F34" s="117">
        <f t="shared" si="1"/>
        <v>0</v>
      </c>
    </row>
    <row r="35" spans="2:6" ht="13.5" thickBot="1">
      <c r="B35" s="293" t="s">
        <v>179</v>
      </c>
      <c r="C35" s="294"/>
      <c r="D35" s="295"/>
      <c r="E35" s="120"/>
      <c r="F35" s="117">
        <f t="shared" si="1"/>
        <v>0</v>
      </c>
    </row>
    <row r="36" spans="2:6" ht="13.5" thickBot="1">
      <c r="B36" s="293" t="s">
        <v>180</v>
      </c>
      <c r="C36" s="294"/>
      <c r="D36" s="295"/>
      <c r="E36" s="120"/>
      <c r="F36" s="117">
        <f t="shared" si="1"/>
        <v>0</v>
      </c>
    </row>
    <row r="37" spans="2:6" ht="13.5" thickBot="1">
      <c r="B37" s="293" t="s">
        <v>181</v>
      </c>
      <c r="C37" s="294"/>
      <c r="D37" s="295"/>
      <c r="E37" s="120"/>
      <c r="F37" s="117">
        <f t="shared" si="1"/>
        <v>0</v>
      </c>
    </row>
    <row r="38" spans="2:6" ht="13.5" thickBot="1">
      <c r="B38" s="293" t="s">
        <v>182</v>
      </c>
      <c r="C38" s="294"/>
      <c r="D38" s="295"/>
      <c r="E38" s="120"/>
      <c r="F38" s="117">
        <f t="shared" si="1"/>
        <v>0</v>
      </c>
    </row>
    <row r="39" spans="2:6" ht="13.5" thickBot="1">
      <c r="B39" s="195" t="s">
        <v>5</v>
      </c>
      <c r="C39" s="182"/>
      <c r="D39" s="183"/>
      <c r="E39" s="117">
        <f>SUM(E33:E38)</f>
        <v>0</v>
      </c>
      <c r="F39" s="117">
        <f t="shared" si="1"/>
        <v>0</v>
      </c>
    </row>
    <row r="40" spans="1:6" ht="13.5" thickBot="1">
      <c r="A40" s="5"/>
      <c r="B40" s="86" t="s">
        <v>132</v>
      </c>
      <c r="C40" s="87"/>
      <c r="D40" s="87"/>
      <c r="E40" s="42"/>
      <c r="F40" s="43"/>
    </row>
    <row r="41" spans="2:6" ht="13.5" thickBot="1">
      <c r="B41" s="293" t="s">
        <v>177</v>
      </c>
      <c r="C41" s="294"/>
      <c r="D41" s="295"/>
      <c r="E41" s="120"/>
      <c r="F41" s="117">
        <f aca="true" t="shared" si="2" ref="F41:F47">SUM(E41:E41)</f>
        <v>0</v>
      </c>
    </row>
    <row r="42" spans="2:6" ht="13.5" thickBot="1">
      <c r="B42" s="293" t="s">
        <v>178</v>
      </c>
      <c r="C42" s="294"/>
      <c r="D42" s="295"/>
      <c r="E42" s="120"/>
      <c r="F42" s="117">
        <f t="shared" si="2"/>
        <v>0</v>
      </c>
    </row>
    <row r="43" spans="2:6" ht="13.5" thickBot="1">
      <c r="B43" s="293" t="s">
        <v>179</v>
      </c>
      <c r="C43" s="294"/>
      <c r="D43" s="295"/>
      <c r="E43" s="120"/>
      <c r="F43" s="117">
        <f t="shared" si="2"/>
        <v>0</v>
      </c>
    </row>
    <row r="44" spans="2:6" ht="13.5" thickBot="1">
      <c r="B44" s="293" t="s">
        <v>180</v>
      </c>
      <c r="C44" s="294"/>
      <c r="D44" s="295"/>
      <c r="E44" s="120"/>
      <c r="F44" s="117">
        <f t="shared" si="2"/>
        <v>0</v>
      </c>
    </row>
    <row r="45" spans="2:6" ht="13.5" thickBot="1">
      <c r="B45" s="293" t="s">
        <v>181</v>
      </c>
      <c r="C45" s="294"/>
      <c r="D45" s="295"/>
      <c r="E45" s="120"/>
      <c r="F45" s="117">
        <f t="shared" si="2"/>
        <v>0</v>
      </c>
    </row>
    <row r="46" spans="2:6" ht="13.5" thickBot="1">
      <c r="B46" s="293" t="s">
        <v>182</v>
      </c>
      <c r="C46" s="294"/>
      <c r="D46" s="295"/>
      <c r="E46" s="120"/>
      <c r="F46" s="117">
        <f t="shared" si="2"/>
        <v>0</v>
      </c>
    </row>
    <row r="47" spans="2:6" ht="13.5" thickBot="1">
      <c r="B47" s="195" t="s">
        <v>5</v>
      </c>
      <c r="C47" s="182"/>
      <c r="D47" s="183"/>
      <c r="E47" s="117">
        <f>SUM(E41:E46)</f>
        <v>0</v>
      </c>
      <c r="F47" s="117">
        <f t="shared" si="2"/>
        <v>0</v>
      </c>
    </row>
    <row r="48" spans="2:6" ht="13.5" thickBot="1">
      <c r="B48" s="86" t="s">
        <v>133</v>
      </c>
      <c r="C48" s="87"/>
      <c r="D48" s="87"/>
      <c r="E48" s="42"/>
      <c r="F48" s="43"/>
    </row>
    <row r="49" spans="2:6" ht="13.5" thickBot="1">
      <c r="B49" s="293" t="s">
        <v>177</v>
      </c>
      <c r="C49" s="294"/>
      <c r="D49" s="295"/>
      <c r="E49" s="120"/>
      <c r="F49" s="117">
        <f aca="true" t="shared" si="3" ref="F49:F55">SUM(E49:E49)</f>
        <v>0</v>
      </c>
    </row>
    <row r="50" spans="2:6" ht="13.5" customHeight="1" thickBot="1">
      <c r="B50" s="293" t="s">
        <v>178</v>
      </c>
      <c r="C50" s="294"/>
      <c r="D50" s="295"/>
      <c r="E50" s="120"/>
      <c r="F50" s="117">
        <f t="shared" si="3"/>
        <v>0</v>
      </c>
    </row>
    <row r="51" spans="2:6" ht="13.5" thickBot="1">
      <c r="B51" s="293" t="s">
        <v>179</v>
      </c>
      <c r="C51" s="294"/>
      <c r="D51" s="295"/>
      <c r="E51" s="120"/>
      <c r="F51" s="117">
        <f t="shared" si="3"/>
        <v>0</v>
      </c>
    </row>
    <row r="52" spans="2:6" ht="13.5" thickBot="1">
      <c r="B52" s="293" t="s">
        <v>180</v>
      </c>
      <c r="C52" s="294"/>
      <c r="D52" s="295"/>
      <c r="E52" s="120"/>
      <c r="F52" s="117">
        <f t="shared" si="3"/>
        <v>0</v>
      </c>
    </row>
    <row r="53" spans="2:6" ht="13.5" thickBot="1">
      <c r="B53" s="293" t="s">
        <v>181</v>
      </c>
      <c r="C53" s="294"/>
      <c r="D53" s="295"/>
      <c r="E53" s="120"/>
      <c r="F53" s="117">
        <f t="shared" si="3"/>
        <v>0</v>
      </c>
    </row>
    <row r="54" spans="2:6" ht="13.5" thickBot="1">
      <c r="B54" s="293" t="s">
        <v>182</v>
      </c>
      <c r="C54" s="294"/>
      <c r="D54" s="295"/>
      <c r="E54" s="120"/>
      <c r="F54" s="117">
        <f t="shared" si="3"/>
        <v>0</v>
      </c>
    </row>
    <row r="55" spans="2:6" ht="13.5" thickBot="1">
      <c r="B55" s="195" t="s">
        <v>5</v>
      </c>
      <c r="C55" s="182"/>
      <c r="D55" s="183"/>
      <c r="E55" s="117">
        <f>SUM(E49:E54)</f>
        <v>0</v>
      </c>
      <c r="F55" s="117">
        <f t="shared" si="3"/>
        <v>0</v>
      </c>
    </row>
    <row r="56" spans="2:6" ht="13.5" thickBot="1">
      <c r="B56" s="86" t="s">
        <v>134</v>
      </c>
      <c r="C56" s="87"/>
      <c r="D56" s="87"/>
      <c r="E56" s="42"/>
      <c r="F56" s="43"/>
    </row>
    <row r="57" spans="2:6" ht="13.5" thickBot="1">
      <c r="B57" s="293" t="s">
        <v>177</v>
      </c>
      <c r="C57" s="294"/>
      <c r="D57" s="295"/>
      <c r="E57" s="120"/>
      <c r="F57" s="117">
        <f aca="true" t="shared" si="4" ref="F57:F63">SUM(E57:E57)</f>
        <v>0</v>
      </c>
    </row>
    <row r="58" spans="2:6" ht="13.5" thickBot="1">
      <c r="B58" s="293" t="s">
        <v>178</v>
      </c>
      <c r="C58" s="294"/>
      <c r="D58" s="295"/>
      <c r="E58" s="120"/>
      <c r="F58" s="117">
        <f t="shared" si="4"/>
        <v>0</v>
      </c>
    </row>
    <row r="59" spans="2:6" ht="13.5" thickBot="1">
      <c r="B59" s="293" t="s">
        <v>179</v>
      </c>
      <c r="C59" s="294"/>
      <c r="D59" s="295"/>
      <c r="E59" s="120"/>
      <c r="F59" s="117">
        <f t="shared" si="4"/>
        <v>0</v>
      </c>
    </row>
    <row r="60" spans="2:6" ht="13.5" thickBot="1">
      <c r="B60" s="293" t="s">
        <v>180</v>
      </c>
      <c r="C60" s="294"/>
      <c r="D60" s="295"/>
      <c r="E60" s="120"/>
      <c r="F60" s="117">
        <f t="shared" si="4"/>
        <v>0</v>
      </c>
    </row>
    <row r="61" spans="2:6" ht="13.5" thickBot="1">
      <c r="B61" s="293" t="s">
        <v>181</v>
      </c>
      <c r="C61" s="294"/>
      <c r="D61" s="295"/>
      <c r="E61" s="120"/>
      <c r="F61" s="117">
        <f t="shared" si="4"/>
        <v>0</v>
      </c>
    </row>
    <row r="62" spans="2:6" ht="13.5" thickBot="1">
      <c r="B62" s="293" t="s">
        <v>182</v>
      </c>
      <c r="C62" s="294"/>
      <c r="D62" s="295"/>
      <c r="E62" s="120"/>
      <c r="F62" s="117">
        <f t="shared" si="4"/>
        <v>0</v>
      </c>
    </row>
    <row r="63" spans="2:6" ht="13.5" thickBot="1">
      <c r="B63" s="195" t="s">
        <v>5</v>
      </c>
      <c r="C63" s="182"/>
      <c r="D63" s="183"/>
      <c r="E63" s="117">
        <f>SUM(E57:E62)</f>
        <v>0</v>
      </c>
      <c r="F63" s="117">
        <f t="shared" si="4"/>
        <v>0</v>
      </c>
    </row>
    <row r="64" spans="2:6" ht="13.5" thickBot="1">
      <c r="B64" s="86" t="s">
        <v>135</v>
      </c>
      <c r="C64" s="87"/>
      <c r="D64" s="87"/>
      <c r="E64" s="42"/>
      <c r="F64" s="43"/>
    </row>
    <row r="65" spans="2:6" ht="13.5" thickBot="1">
      <c r="B65" s="293" t="s">
        <v>177</v>
      </c>
      <c r="C65" s="294"/>
      <c r="D65" s="295"/>
      <c r="E65" s="120"/>
      <c r="F65" s="117">
        <f aca="true" t="shared" si="5" ref="F65:F71">SUM(E65:E65)</f>
        <v>0</v>
      </c>
    </row>
    <row r="66" spans="2:6" ht="13.5" thickBot="1">
      <c r="B66" s="293" t="s">
        <v>178</v>
      </c>
      <c r="C66" s="294"/>
      <c r="D66" s="295"/>
      <c r="E66" s="120"/>
      <c r="F66" s="117">
        <f t="shared" si="5"/>
        <v>0</v>
      </c>
    </row>
    <row r="67" spans="2:6" ht="13.5" thickBot="1">
      <c r="B67" s="293" t="s">
        <v>179</v>
      </c>
      <c r="C67" s="294"/>
      <c r="D67" s="295"/>
      <c r="E67" s="120"/>
      <c r="F67" s="117">
        <f t="shared" si="5"/>
        <v>0</v>
      </c>
    </row>
    <row r="68" spans="2:6" ht="13.5" thickBot="1">
      <c r="B68" s="293" t="s">
        <v>180</v>
      </c>
      <c r="C68" s="294"/>
      <c r="D68" s="295"/>
      <c r="E68" s="120"/>
      <c r="F68" s="117">
        <f t="shared" si="5"/>
        <v>0</v>
      </c>
    </row>
    <row r="69" spans="2:6" ht="13.5" thickBot="1">
      <c r="B69" s="293" t="s">
        <v>181</v>
      </c>
      <c r="C69" s="294"/>
      <c r="D69" s="295"/>
      <c r="E69" s="120"/>
      <c r="F69" s="117">
        <f t="shared" si="5"/>
        <v>0</v>
      </c>
    </row>
    <row r="70" spans="2:6" ht="13.5" thickBot="1">
      <c r="B70" s="293" t="s">
        <v>182</v>
      </c>
      <c r="C70" s="294"/>
      <c r="D70" s="295"/>
      <c r="E70" s="120"/>
      <c r="F70" s="117">
        <f t="shared" si="5"/>
        <v>0</v>
      </c>
    </row>
    <row r="71" spans="2:6" ht="13.5" thickBot="1">
      <c r="B71" s="195" t="s">
        <v>5</v>
      </c>
      <c r="C71" s="182"/>
      <c r="D71" s="183"/>
      <c r="E71" s="117">
        <f>SUM(E65:E70)</f>
        <v>0</v>
      </c>
      <c r="F71" s="117">
        <f t="shared" si="5"/>
        <v>0</v>
      </c>
    </row>
    <row r="72" spans="2:6" ht="13.5" thickBot="1">
      <c r="B72" s="86" t="s">
        <v>176</v>
      </c>
      <c r="C72" s="87"/>
      <c r="D72" s="87"/>
      <c r="E72" s="42"/>
      <c r="F72" s="43"/>
    </row>
    <row r="73" spans="2:6" ht="13.5" thickBot="1">
      <c r="B73" s="293" t="s">
        <v>177</v>
      </c>
      <c r="C73" s="294"/>
      <c r="D73" s="295"/>
      <c r="E73" s="120"/>
      <c r="F73" s="117">
        <f aca="true" t="shared" si="6" ref="F73:F80">SUM(E73:E73)</f>
        <v>0</v>
      </c>
    </row>
    <row r="74" spans="2:6" ht="13.5" thickBot="1">
      <c r="B74" s="293" t="s">
        <v>178</v>
      </c>
      <c r="C74" s="294"/>
      <c r="D74" s="295"/>
      <c r="E74" s="120"/>
      <c r="F74" s="117">
        <f t="shared" si="6"/>
        <v>0</v>
      </c>
    </row>
    <row r="75" spans="2:6" ht="13.5" thickBot="1">
      <c r="B75" s="293" t="s">
        <v>179</v>
      </c>
      <c r="C75" s="294"/>
      <c r="D75" s="295"/>
      <c r="E75" s="120"/>
      <c r="F75" s="117">
        <f t="shared" si="6"/>
        <v>0</v>
      </c>
    </row>
    <row r="76" spans="2:6" ht="13.5" thickBot="1">
      <c r="B76" s="293" t="s">
        <v>180</v>
      </c>
      <c r="C76" s="294"/>
      <c r="D76" s="295"/>
      <c r="E76" s="120"/>
      <c r="F76" s="117">
        <f t="shared" si="6"/>
        <v>0</v>
      </c>
    </row>
    <row r="77" spans="2:6" ht="13.5" thickBot="1">
      <c r="B77" s="293" t="s">
        <v>181</v>
      </c>
      <c r="C77" s="294"/>
      <c r="D77" s="295"/>
      <c r="E77" s="120"/>
      <c r="F77" s="117">
        <f t="shared" si="6"/>
        <v>0</v>
      </c>
    </row>
    <row r="78" spans="2:6" ht="13.5" thickBot="1">
      <c r="B78" s="293" t="s">
        <v>182</v>
      </c>
      <c r="C78" s="294"/>
      <c r="D78" s="295"/>
      <c r="E78" s="120"/>
      <c r="F78" s="117">
        <f t="shared" si="6"/>
        <v>0</v>
      </c>
    </row>
    <row r="79" spans="2:6" ht="13.5" thickBot="1">
      <c r="B79" s="195" t="s">
        <v>5</v>
      </c>
      <c r="C79" s="182"/>
      <c r="D79" s="183"/>
      <c r="E79" s="117">
        <f>SUM(E73:E78)</f>
        <v>0</v>
      </c>
      <c r="F79" s="117">
        <f t="shared" si="6"/>
        <v>0</v>
      </c>
    </row>
    <row r="80" spans="2:6" ht="13.5" thickBot="1">
      <c r="B80" s="316" t="s">
        <v>110</v>
      </c>
      <c r="C80" s="317"/>
      <c r="D80" s="338"/>
      <c r="E80" s="117">
        <f>(E39+E47+E55+E63+E71+E79)*CambioOperacion</f>
        <v>0</v>
      </c>
      <c r="F80" s="117">
        <f t="shared" si="6"/>
        <v>0</v>
      </c>
    </row>
    <row r="81" ht="13.5" thickBot="1"/>
    <row r="82" spans="2:6" ht="13.5" thickBot="1">
      <c r="B82" s="89" t="s">
        <v>166</v>
      </c>
      <c r="C82" s="90"/>
      <c r="D82" s="90"/>
      <c r="E82" s="90"/>
      <c r="F82" s="127"/>
    </row>
    <row r="83" spans="2:6" ht="13.5" thickBot="1">
      <c r="B83" s="293" t="s">
        <v>177</v>
      </c>
      <c r="C83" s="294"/>
      <c r="D83" s="295"/>
      <c r="E83" s="120"/>
      <c r="F83" s="117">
        <f aca="true" t="shared" si="7" ref="F83:F90">SUM(E83:E83)</f>
        <v>0</v>
      </c>
    </row>
    <row r="84" spans="2:6" ht="13.5" thickBot="1">
      <c r="B84" s="293" t="s">
        <v>178</v>
      </c>
      <c r="C84" s="294"/>
      <c r="D84" s="295"/>
      <c r="E84" s="120"/>
      <c r="F84" s="117">
        <f t="shared" si="7"/>
        <v>0</v>
      </c>
    </row>
    <row r="85" spans="2:6" ht="13.5" thickBot="1">
      <c r="B85" s="293" t="s">
        <v>179</v>
      </c>
      <c r="C85" s="294"/>
      <c r="D85" s="295"/>
      <c r="E85" s="120"/>
      <c r="F85" s="117">
        <f t="shared" si="7"/>
        <v>0</v>
      </c>
    </row>
    <row r="86" spans="2:6" ht="13.5" thickBot="1">
      <c r="B86" s="293" t="s">
        <v>180</v>
      </c>
      <c r="C86" s="294"/>
      <c r="D86" s="295"/>
      <c r="E86" s="120"/>
      <c r="F86" s="117">
        <f t="shared" si="7"/>
        <v>0</v>
      </c>
    </row>
    <row r="87" spans="2:6" ht="13.5" thickBot="1">
      <c r="B87" s="293" t="s">
        <v>181</v>
      </c>
      <c r="C87" s="294"/>
      <c r="D87" s="295"/>
      <c r="E87" s="120"/>
      <c r="F87" s="117">
        <f t="shared" si="7"/>
        <v>0</v>
      </c>
    </row>
    <row r="88" spans="2:6" ht="13.5" thickBot="1">
      <c r="B88" s="293" t="s">
        <v>182</v>
      </c>
      <c r="C88" s="294"/>
      <c r="D88" s="295"/>
      <c r="E88" s="120"/>
      <c r="F88" s="117">
        <f t="shared" si="7"/>
        <v>0</v>
      </c>
    </row>
    <row r="89" spans="2:6" ht="13.5" thickBot="1">
      <c r="B89" s="195" t="s">
        <v>5</v>
      </c>
      <c r="C89" s="182"/>
      <c r="D89" s="183"/>
      <c r="E89" s="117">
        <f>SUM(E83:E88)</f>
        <v>0</v>
      </c>
      <c r="F89" s="117">
        <f t="shared" si="7"/>
        <v>0</v>
      </c>
    </row>
    <row r="90" spans="2:6" ht="13.5" thickBot="1">
      <c r="B90" s="316" t="s">
        <v>167</v>
      </c>
      <c r="C90" s="317"/>
      <c r="D90" s="338"/>
      <c r="E90" s="117">
        <f>E89</f>
        <v>0</v>
      </c>
      <c r="F90" s="117">
        <f t="shared" si="7"/>
        <v>0</v>
      </c>
    </row>
    <row r="91" ht="13.5" thickBot="1"/>
    <row r="92" spans="2:7" ht="13.5" thickBot="1">
      <c r="B92" s="316" t="s">
        <v>111</v>
      </c>
      <c r="C92" s="317"/>
      <c r="D92" s="90"/>
      <c r="E92" s="42"/>
      <c r="F92" s="43"/>
      <c r="G92" s="91"/>
    </row>
    <row r="93" spans="2:7" ht="13.5" thickBot="1">
      <c r="B93" s="86" t="s">
        <v>175</v>
      </c>
      <c r="C93" s="87"/>
      <c r="D93" s="87"/>
      <c r="E93" s="42"/>
      <c r="F93" s="43"/>
      <c r="G93" s="65"/>
    </row>
    <row r="94" spans="2:7" ht="13.5" thickBot="1">
      <c r="B94" s="293" t="s">
        <v>177</v>
      </c>
      <c r="C94" s="294"/>
      <c r="D94" s="295"/>
      <c r="E94" s="120"/>
      <c r="F94" s="117">
        <f aca="true" t="shared" si="8" ref="F94:F100">SUM(E94:E94)</f>
        <v>0</v>
      </c>
      <c r="G94" s="41"/>
    </row>
    <row r="95" spans="2:6" ht="13.5" thickBot="1">
      <c r="B95" s="293" t="s">
        <v>178</v>
      </c>
      <c r="C95" s="294"/>
      <c r="D95" s="295"/>
      <c r="E95" s="120"/>
      <c r="F95" s="117">
        <f t="shared" si="8"/>
        <v>0</v>
      </c>
    </row>
    <row r="96" spans="2:6" ht="13.5" thickBot="1">
      <c r="B96" s="293" t="s">
        <v>179</v>
      </c>
      <c r="C96" s="294"/>
      <c r="D96" s="295"/>
      <c r="E96" s="120"/>
      <c r="F96" s="117">
        <f t="shared" si="8"/>
        <v>0</v>
      </c>
    </row>
    <row r="97" spans="2:6" ht="13.5" thickBot="1">
      <c r="B97" s="293" t="s">
        <v>180</v>
      </c>
      <c r="C97" s="294"/>
      <c r="D97" s="295"/>
      <c r="E97" s="120"/>
      <c r="F97" s="117">
        <f t="shared" si="8"/>
        <v>0</v>
      </c>
    </row>
    <row r="98" spans="2:6" ht="13.5" thickBot="1">
      <c r="B98" s="293" t="s">
        <v>181</v>
      </c>
      <c r="C98" s="294"/>
      <c r="D98" s="295"/>
      <c r="E98" s="120"/>
      <c r="F98" s="117">
        <f t="shared" si="8"/>
        <v>0</v>
      </c>
    </row>
    <row r="99" spans="2:6" ht="13.5" thickBot="1">
      <c r="B99" s="293" t="s">
        <v>182</v>
      </c>
      <c r="C99" s="294"/>
      <c r="D99" s="295"/>
      <c r="E99" s="120"/>
      <c r="F99" s="117">
        <f t="shared" si="8"/>
        <v>0</v>
      </c>
    </row>
    <row r="100" spans="2:6" ht="13.5" thickBot="1">
      <c r="B100" s="195" t="s">
        <v>5</v>
      </c>
      <c r="C100" s="182"/>
      <c r="D100" s="183"/>
      <c r="E100" s="117">
        <f>SUM(E94:E99)</f>
        <v>0</v>
      </c>
      <c r="F100" s="117">
        <f t="shared" si="8"/>
        <v>0</v>
      </c>
    </row>
    <row r="101" spans="2:6" ht="13.5" thickBot="1">
      <c r="B101" s="86" t="s">
        <v>132</v>
      </c>
      <c r="C101" s="87"/>
      <c r="D101" s="87"/>
      <c r="E101" s="42"/>
      <c r="F101" s="43"/>
    </row>
    <row r="102" spans="2:6" ht="13.5" thickBot="1">
      <c r="B102" s="293" t="s">
        <v>177</v>
      </c>
      <c r="C102" s="294"/>
      <c r="D102" s="295"/>
      <c r="E102" s="120"/>
      <c r="F102" s="117">
        <f aca="true" t="shared" si="9" ref="F102:F108">SUM(E102:E102)</f>
        <v>0</v>
      </c>
    </row>
    <row r="103" spans="2:6" ht="13.5" thickBot="1">
      <c r="B103" s="293" t="s">
        <v>178</v>
      </c>
      <c r="C103" s="294"/>
      <c r="D103" s="295"/>
      <c r="E103" s="120"/>
      <c r="F103" s="117">
        <f t="shared" si="9"/>
        <v>0</v>
      </c>
    </row>
    <row r="104" spans="2:6" ht="13.5" thickBot="1">
      <c r="B104" s="293" t="s">
        <v>179</v>
      </c>
      <c r="C104" s="294"/>
      <c r="D104" s="295"/>
      <c r="E104" s="120"/>
      <c r="F104" s="117">
        <f t="shared" si="9"/>
        <v>0</v>
      </c>
    </row>
    <row r="105" spans="2:6" ht="13.5" thickBot="1">
      <c r="B105" s="293" t="s">
        <v>180</v>
      </c>
      <c r="C105" s="294"/>
      <c r="D105" s="295"/>
      <c r="E105" s="120"/>
      <c r="F105" s="117">
        <f t="shared" si="9"/>
        <v>0</v>
      </c>
    </row>
    <row r="106" spans="2:6" ht="13.5" thickBot="1">
      <c r="B106" s="293" t="s">
        <v>181</v>
      </c>
      <c r="C106" s="294"/>
      <c r="D106" s="295"/>
      <c r="E106" s="120"/>
      <c r="F106" s="117">
        <f t="shared" si="9"/>
        <v>0</v>
      </c>
    </row>
    <row r="107" spans="2:6" ht="13.5" thickBot="1">
      <c r="B107" s="293" t="s">
        <v>182</v>
      </c>
      <c r="C107" s="294"/>
      <c r="D107" s="295"/>
      <c r="E107" s="120"/>
      <c r="F107" s="117">
        <f t="shared" si="9"/>
        <v>0</v>
      </c>
    </row>
    <row r="108" spans="2:6" ht="13.5" thickBot="1">
      <c r="B108" s="195" t="s">
        <v>5</v>
      </c>
      <c r="C108" s="182"/>
      <c r="D108" s="183"/>
      <c r="E108" s="117">
        <f>SUM(E102:E107)</f>
        <v>0</v>
      </c>
      <c r="F108" s="117">
        <f t="shared" si="9"/>
        <v>0</v>
      </c>
    </row>
    <row r="109" spans="1:6" ht="13.5" thickBot="1">
      <c r="A109" s="5"/>
      <c r="B109" s="86" t="s">
        <v>133</v>
      </c>
      <c r="C109" s="87"/>
      <c r="D109" s="87"/>
      <c r="E109" s="42"/>
      <c r="F109" s="43"/>
    </row>
    <row r="110" spans="2:6" ht="13.5" thickBot="1">
      <c r="B110" s="293" t="s">
        <v>177</v>
      </c>
      <c r="C110" s="294"/>
      <c r="D110" s="295"/>
      <c r="E110" s="120"/>
      <c r="F110" s="117">
        <f aca="true" t="shared" si="10" ref="F110:F116">SUM(E110:E110)</f>
        <v>0</v>
      </c>
    </row>
    <row r="111" spans="2:6" ht="13.5" thickBot="1">
      <c r="B111" s="293" t="s">
        <v>178</v>
      </c>
      <c r="C111" s="294"/>
      <c r="D111" s="295"/>
      <c r="E111" s="120"/>
      <c r="F111" s="117">
        <f t="shared" si="10"/>
        <v>0</v>
      </c>
    </row>
    <row r="112" spans="2:6" ht="13.5" thickBot="1">
      <c r="B112" s="293" t="s">
        <v>179</v>
      </c>
      <c r="C112" s="294"/>
      <c r="D112" s="295"/>
      <c r="E112" s="120"/>
      <c r="F112" s="117">
        <f t="shared" si="10"/>
        <v>0</v>
      </c>
    </row>
    <row r="113" spans="2:6" ht="13.5" thickBot="1">
      <c r="B113" s="293" t="s">
        <v>180</v>
      </c>
      <c r="C113" s="294"/>
      <c r="D113" s="295"/>
      <c r="E113" s="120"/>
      <c r="F113" s="117">
        <f t="shared" si="10"/>
        <v>0</v>
      </c>
    </row>
    <row r="114" spans="2:6" ht="13.5" thickBot="1">
      <c r="B114" s="293" t="s">
        <v>181</v>
      </c>
      <c r="C114" s="294"/>
      <c r="D114" s="295"/>
      <c r="E114" s="120"/>
      <c r="F114" s="117">
        <f t="shared" si="10"/>
        <v>0</v>
      </c>
    </row>
    <row r="115" spans="2:6" ht="13.5" thickBot="1">
      <c r="B115" s="293" t="s">
        <v>182</v>
      </c>
      <c r="C115" s="294"/>
      <c r="D115" s="295"/>
      <c r="E115" s="120"/>
      <c r="F115" s="117">
        <f t="shared" si="10"/>
        <v>0</v>
      </c>
    </row>
    <row r="116" spans="2:6" ht="13.5" thickBot="1">
      <c r="B116" s="195" t="s">
        <v>5</v>
      </c>
      <c r="C116" s="182"/>
      <c r="D116" s="183"/>
      <c r="E116" s="117">
        <f>SUM(E110:E115)</f>
        <v>0</v>
      </c>
      <c r="F116" s="117">
        <f t="shared" si="10"/>
        <v>0</v>
      </c>
    </row>
    <row r="117" spans="2:6" ht="13.5" thickBot="1">
      <c r="B117" s="86" t="s">
        <v>134</v>
      </c>
      <c r="C117" s="87"/>
      <c r="D117" s="87"/>
      <c r="E117" s="42"/>
      <c r="F117" s="43"/>
    </row>
    <row r="118" spans="2:6" ht="13.5" thickBot="1">
      <c r="B118" s="293" t="s">
        <v>177</v>
      </c>
      <c r="C118" s="294"/>
      <c r="D118" s="295"/>
      <c r="E118" s="120"/>
      <c r="F118" s="117">
        <f aca="true" t="shared" si="11" ref="F118:F124">SUM(E118:E118)</f>
        <v>0</v>
      </c>
    </row>
    <row r="119" spans="2:6" ht="13.5" thickBot="1">
      <c r="B119" s="293" t="s">
        <v>178</v>
      </c>
      <c r="C119" s="294"/>
      <c r="D119" s="295"/>
      <c r="E119" s="120"/>
      <c r="F119" s="117">
        <f t="shared" si="11"/>
        <v>0</v>
      </c>
    </row>
    <row r="120" spans="2:6" ht="13.5" thickBot="1">
      <c r="B120" s="293" t="s">
        <v>179</v>
      </c>
      <c r="C120" s="294"/>
      <c r="D120" s="295"/>
      <c r="E120" s="120"/>
      <c r="F120" s="117">
        <f t="shared" si="11"/>
        <v>0</v>
      </c>
    </row>
    <row r="121" spans="2:6" ht="13.5" thickBot="1">
      <c r="B121" s="293" t="s">
        <v>180</v>
      </c>
      <c r="C121" s="294"/>
      <c r="D121" s="295"/>
      <c r="E121" s="120"/>
      <c r="F121" s="117">
        <f t="shared" si="11"/>
        <v>0</v>
      </c>
    </row>
    <row r="122" spans="2:6" ht="13.5" thickBot="1">
      <c r="B122" s="293" t="s">
        <v>181</v>
      </c>
      <c r="C122" s="294"/>
      <c r="D122" s="295"/>
      <c r="E122" s="120"/>
      <c r="F122" s="117">
        <f t="shared" si="11"/>
        <v>0</v>
      </c>
    </row>
    <row r="123" spans="2:6" ht="13.5" thickBot="1">
      <c r="B123" s="293" t="s">
        <v>182</v>
      </c>
      <c r="C123" s="294"/>
      <c r="D123" s="295"/>
      <c r="E123" s="120"/>
      <c r="F123" s="117">
        <f t="shared" si="11"/>
        <v>0</v>
      </c>
    </row>
    <row r="124" spans="2:6" ht="13.5" thickBot="1">
      <c r="B124" s="195" t="s">
        <v>5</v>
      </c>
      <c r="C124" s="182"/>
      <c r="D124" s="183"/>
      <c r="E124" s="117">
        <f>SUM(E118:E123)</f>
        <v>0</v>
      </c>
      <c r="F124" s="117">
        <f t="shared" si="11"/>
        <v>0</v>
      </c>
    </row>
    <row r="125" spans="2:6" ht="13.5" thickBot="1">
      <c r="B125" s="86" t="s">
        <v>135</v>
      </c>
      <c r="C125" s="87"/>
      <c r="D125" s="87"/>
      <c r="E125" s="42"/>
      <c r="F125" s="43"/>
    </row>
    <row r="126" spans="2:6" ht="13.5" thickBot="1">
      <c r="B126" s="293" t="s">
        <v>177</v>
      </c>
      <c r="C126" s="294"/>
      <c r="D126" s="295"/>
      <c r="E126" s="120"/>
      <c r="F126" s="117">
        <f aca="true" t="shared" si="12" ref="F126:F132">SUM(E126:E126)</f>
        <v>0</v>
      </c>
    </row>
    <row r="127" spans="2:6" ht="13.5" thickBot="1">
      <c r="B127" s="293" t="s">
        <v>178</v>
      </c>
      <c r="C127" s="294"/>
      <c r="D127" s="295"/>
      <c r="E127" s="120"/>
      <c r="F127" s="117">
        <f t="shared" si="12"/>
        <v>0</v>
      </c>
    </row>
    <row r="128" spans="2:6" ht="13.5" thickBot="1">
      <c r="B128" s="293" t="s">
        <v>179</v>
      </c>
      <c r="C128" s="294"/>
      <c r="D128" s="295"/>
      <c r="E128" s="120"/>
      <c r="F128" s="117">
        <f t="shared" si="12"/>
        <v>0</v>
      </c>
    </row>
    <row r="129" spans="2:6" ht="13.5" thickBot="1">
      <c r="B129" s="293" t="s">
        <v>180</v>
      </c>
      <c r="C129" s="294"/>
      <c r="D129" s="295"/>
      <c r="E129" s="120"/>
      <c r="F129" s="117">
        <f t="shared" si="12"/>
        <v>0</v>
      </c>
    </row>
    <row r="130" spans="2:6" ht="13.5" thickBot="1">
      <c r="B130" s="293" t="s">
        <v>181</v>
      </c>
      <c r="C130" s="294"/>
      <c r="D130" s="295"/>
      <c r="E130" s="120"/>
      <c r="F130" s="117">
        <f t="shared" si="12"/>
        <v>0</v>
      </c>
    </row>
    <row r="131" spans="2:6" ht="13.5" thickBot="1">
      <c r="B131" s="293" t="s">
        <v>182</v>
      </c>
      <c r="C131" s="294"/>
      <c r="D131" s="295"/>
      <c r="E131" s="120"/>
      <c r="F131" s="117">
        <f t="shared" si="12"/>
        <v>0</v>
      </c>
    </row>
    <row r="132" spans="2:6" ht="13.5" thickBot="1">
      <c r="B132" s="195" t="s">
        <v>5</v>
      </c>
      <c r="C132" s="182"/>
      <c r="D132" s="183"/>
      <c r="E132" s="117">
        <f>SUM(E126:E131)</f>
        <v>0</v>
      </c>
      <c r="F132" s="117">
        <f t="shared" si="12"/>
        <v>0</v>
      </c>
    </row>
    <row r="133" spans="2:6" ht="13.5" thickBot="1">
      <c r="B133" s="86" t="s">
        <v>176</v>
      </c>
      <c r="C133" s="87"/>
      <c r="D133" s="87"/>
      <c r="E133" s="42"/>
      <c r="F133" s="43"/>
    </row>
    <row r="134" spans="2:6" ht="13.5" thickBot="1">
      <c r="B134" s="293" t="s">
        <v>177</v>
      </c>
      <c r="C134" s="294"/>
      <c r="D134" s="295"/>
      <c r="E134" s="120"/>
      <c r="F134" s="117">
        <f aca="true" t="shared" si="13" ref="F134:F141">SUM(E134:E134)</f>
        <v>0</v>
      </c>
    </row>
    <row r="135" spans="2:6" ht="13.5" thickBot="1">
      <c r="B135" s="293" t="s">
        <v>178</v>
      </c>
      <c r="C135" s="294"/>
      <c r="D135" s="295"/>
      <c r="E135" s="120"/>
      <c r="F135" s="117">
        <f t="shared" si="13"/>
        <v>0</v>
      </c>
    </row>
    <row r="136" spans="2:6" ht="13.5" thickBot="1">
      <c r="B136" s="293" t="s">
        <v>179</v>
      </c>
      <c r="C136" s="294"/>
      <c r="D136" s="295"/>
      <c r="E136" s="120"/>
      <c r="F136" s="117">
        <f t="shared" si="13"/>
        <v>0</v>
      </c>
    </row>
    <row r="137" spans="2:6" ht="13.5" thickBot="1">
      <c r="B137" s="293" t="s">
        <v>180</v>
      </c>
      <c r="C137" s="294"/>
      <c r="D137" s="295"/>
      <c r="E137" s="120"/>
      <c r="F137" s="117">
        <f t="shared" si="13"/>
        <v>0</v>
      </c>
    </row>
    <row r="138" spans="2:6" ht="13.5" thickBot="1">
      <c r="B138" s="293" t="s">
        <v>181</v>
      </c>
      <c r="C138" s="294"/>
      <c r="D138" s="295"/>
      <c r="E138" s="120"/>
      <c r="F138" s="117">
        <f t="shared" si="13"/>
        <v>0</v>
      </c>
    </row>
    <row r="139" spans="2:6" ht="13.5" thickBot="1">
      <c r="B139" s="293" t="s">
        <v>182</v>
      </c>
      <c r="C139" s="294"/>
      <c r="D139" s="295"/>
      <c r="E139" s="120"/>
      <c r="F139" s="117">
        <f t="shared" si="13"/>
        <v>0</v>
      </c>
    </row>
    <row r="140" spans="2:6" ht="13.5" thickBot="1">
      <c r="B140" s="195" t="s">
        <v>5</v>
      </c>
      <c r="C140" s="182"/>
      <c r="D140" s="183"/>
      <c r="E140" s="117">
        <f>SUM(E134:E139)</f>
        <v>0</v>
      </c>
      <c r="F140" s="117">
        <f t="shared" si="13"/>
        <v>0</v>
      </c>
    </row>
    <row r="141" spans="2:6" ht="13.5" thickBot="1">
      <c r="B141" s="316" t="s">
        <v>112</v>
      </c>
      <c r="C141" s="317"/>
      <c r="D141" s="338"/>
      <c r="E141" s="117">
        <f>(E100+E108+E116+E124+E132+E140)*CambioInversion</f>
        <v>0</v>
      </c>
      <c r="F141" s="117">
        <f t="shared" si="13"/>
        <v>0</v>
      </c>
    </row>
    <row r="142" ht="13.5" thickBot="1"/>
    <row r="143" spans="2:6" ht="13.5" thickBot="1">
      <c r="B143" s="89" t="s">
        <v>62</v>
      </c>
      <c r="C143" s="165">
        <f>IF(B1=TRUE,30000000,30000000/6)</f>
        <v>5000000</v>
      </c>
      <c r="D143" s="165">
        <f>IF(B1=TRUE,60000000,60000000/6)</f>
        <v>10000000</v>
      </c>
      <c r="E143" s="165">
        <f>IF(B1=TRUE,120000000,120000000/6)</f>
        <v>20000000</v>
      </c>
      <c r="F143" s="80">
        <f>celda6g+CostosAdministracion+celda6n</f>
        <v>0</v>
      </c>
    </row>
    <row r="144" spans="2:6" ht="13.5" customHeight="1" hidden="1" thickBot="1">
      <c r="B144" s="293" t="s">
        <v>183</v>
      </c>
      <c r="C144" s="294"/>
      <c r="D144" s="295"/>
      <c r="E144" s="117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F144" s="117">
        <f>SUM(E144:E144)</f>
        <v>0</v>
      </c>
    </row>
    <row r="145" spans="2:6" ht="13.5" thickBot="1">
      <c r="B145" s="293" t="s">
        <v>184</v>
      </c>
      <c r="C145" s="294"/>
      <c r="D145" s="295"/>
      <c r="E145" s="117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F145" s="117">
        <f>SUM(E145:E145)</f>
        <v>0</v>
      </c>
    </row>
    <row r="146" spans="2:6" ht="13.5" thickBot="1">
      <c r="B146" s="195" t="s">
        <v>5</v>
      </c>
      <c r="C146" s="182"/>
      <c r="D146" s="183"/>
      <c r="E146" s="117">
        <f>SUM(E145)</f>
        <v>0</v>
      </c>
      <c r="F146" s="117">
        <f>SUM(E146:E146)</f>
        <v>0</v>
      </c>
    </row>
    <row r="147" spans="2:11" ht="13.5" thickBot="1">
      <c r="B147" s="82"/>
      <c r="C147" s="82"/>
      <c r="D147" s="82"/>
      <c r="E147" s="5"/>
      <c r="F147" s="5"/>
      <c r="G147" s="5"/>
      <c r="H147" s="5"/>
      <c r="I147" s="5"/>
      <c r="J147" s="5"/>
      <c r="K147" s="5"/>
    </row>
    <row r="148" spans="2:6" ht="13.5" thickBot="1">
      <c r="B148" s="302" t="s">
        <v>113</v>
      </c>
      <c r="C148" s="303"/>
      <c r="D148" s="304"/>
      <c r="E148" s="117">
        <f>E80+E90+E141+E146</f>
        <v>0</v>
      </c>
      <c r="F148" s="117">
        <f>SUM(E148:E148)</f>
        <v>0</v>
      </c>
    </row>
    <row r="150" spans="2:5" ht="13.5" hidden="1" thickBot="1">
      <c r="B150" s="293" t="s">
        <v>46</v>
      </c>
      <c r="C150" s="294"/>
      <c r="D150" s="295"/>
      <c r="E150" s="117"/>
    </row>
    <row r="151" spans="2:5" ht="13.5" hidden="1" thickBot="1">
      <c r="B151" s="293" t="s">
        <v>45</v>
      </c>
      <c r="C151" s="294"/>
      <c r="D151" s="295"/>
      <c r="E151" s="117"/>
    </row>
    <row r="152" spans="2:5" ht="13.5" hidden="1" thickBot="1">
      <c r="B152" s="293" t="s">
        <v>33</v>
      </c>
      <c r="C152" s="294"/>
      <c r="D152" s="295"/>
      <c r="E152" s="117">
        <f>-PMT(interesprivado,numerobase,vacp)</f>
        <v>0</v>
      </c>
    </row>
    <row r="153" spans="2:5" ht="13.5" hidden="1" thickBot="1">
      <c r="B153" s="293" t="s">
        <v>197</v>
      </c>
      <c r="C153" s="294"/>
      <c r="D153" s="295"/>
      <c r="E153" s="117"/>
    </row>
    <row r="154" spans="2:8" ht="13.5" hidden="1" thickBot="1">
      <c r="B154" s="293" t="s">
        <v>198</v>
      </c>
      <c r="C154" s="294"/>
      <c r="D154" s="295"/>
      <c r="E154" s="117"/>
      <c r="G154" s="139" t="s">
        <v>196</v>
      </c>
      <c r="H154" s="138">
        <f>IF(vacp&lt;&gt;0,vaip/vacp,0)</f>
        <v>0</v>
      </c>
    </row>
    <row r="156" ht="18.75" thickBot="1">
      <c r="B156" s="10" t="s">
        <v>142</v>
      </c>
    </row>
    <row r="157" spans="2:6" ht="13.5" thickBot="1">
      <c r="B157" s="307"/>
      <c r="C157" s="308"/>
      <c r="D157" s="309"/>
      <c r="E157" s="285" t="s">
        <v>4</v>
      </c>
      <c r="F157" s="286"/>
    </row>
    <row r="158" spans="2:6" ht="12.75">
      <c r="B158" s="310"/>
      <c r="C158" s="311"/>
      <c r="D158" s="312"/>
      <c r="E158" s="15">
        <v>0</v>
      </c>
      <c r="F158" s="318" t="s">
        <v>3</v>
      </c>
    </row>
    <row r="159" spans="2:6" ht="13.5" thickBot="1">
      <c r="B159" s="313"/>
      <c r="C159" s="314"/>
      <c r="D159" s="315"/>
      <c r="E159" s="16">
        <f>AñoBase</f>
        <v>2008</v>
      </c>
      <c r="F159" s="319"/>
    </row>
    <row r="160" spans="2:6" ht="13.5" thickBot="1">
      <c r="B160" s="287" t="s">
        <v>143</v>
      </c>
      <c r="C160" s="288"/>
      <c r="D160" s="289"/>
      <c r="E160" s="118">
        <f>E23</f>
        <v>0</v>
      </c>
      <c r="F160" s="118">
        <f>SUM(E160:E160)</f>
        <v>0</v>
      </c>
    </row>
    <row r="161" ht="13.5" thickBot="1"/>
    <row r="162" spans="2:6" ht="13.5" thickBot="1">
      <c r="B162" s="287" t="s">
        <v>144</v>
      </c>
      <c r="C162" s="288"/>
      <c r="D162" s="289"/>
      <c r="E162" s="118">
        <f>E80</f>
        <v>0</v>
      </c>
      <c r="F162" s="118">
        <f>SUM(E162:E162)</f>
        <v>0</v>
      </c>
    </row>
    <row r="163" spans="2:6" ht="13.5" thickBot="1">
      <c r="B163" s="299" t="s">
        <v>149</v>
      </c>
      <c r="C163" s="300"/>
      <c r="D163" s="301"/>
      <c r="E163" s="120"/>
      <c r="F163" s="118">
        <f>SUM(E163:E163)</f>
        <v>0</v>
      </c>
    </row>
    <row r="164" spans="2:6" ht="13.5" thickBot="1">
      <c r="B164" s="299" t="s">
        <v>146</v>
      </c>
      <c r="C164" s="300"/>
      <c r="D164" s="301"/>
      <c r="E164" s="120"/>
      <c r="F164" s="118">
        <f>SUM(E164:E164)</f>
        <v>0</v>
      </c>
    </row>
    <row r="165" spans="2:6" ht="13.5" thickBot="1">
      <c r="B165" s="296" t="s">
        <v>5</v>
      </c>
      <c r="C165" s="297"/>
      <c r="D165" s="298"/>
      <c r="E165" s="118">
        <f>SUM(E162:E164)</f>
        <v>0</v>
      </c>
      <c r="F165" s="118">
        <f>SUM(E165:E165)</f>
        <v>0</v>
      </c>
    </row>
    <row r="166" ht="13.5" thickBot="1"/>
    <row r="167" spans="2:6" ht="13.5" thickBot="1">
      <c r="B167" s="287" t="s">
        <v>168</v>
      </c>
      <c r="C167" s="288"/>
      <c r="D167" s="289"/>
      <c r="E167" s="118">
        <f>E90</f>
        <v>0</v>
      </c>
      <c r="F167" s="118">
        <f>SUM(E167:E167)</f>
        <v>0</v>
      </c>
    </row>
    <row r="168" ht="13.5" thickBot="1"/>
    <row r="169" spans="2:6" ht="13.5" thickBot="1">
      <c r="B169" s="119" t="s">
        <v>147</v>
      </c>
      <c r="C169" s="305"/>
      <c r="D169" s="306"/>
      <c r="E169" s="118">
        <f>IF((E160-E165)*$C$169&gt;0,(E160-E165)*$C$169,0)</f>
        <v>0</v>
      </c>
      <c r="F169" s="118">
        <f>SUM(E169:E169)</f>
        <v>0</v>
      </c>
    </row>
    <row r="170" ht="13.5" thickBot="1"/>
    <row r="171" spans="2:6" ht="13.5" thickBot="1">
      <c r="B171" s="287" t="s">
        <v>148</v>
      </c>
      <c r="C171" s="288"/>
      <c r="D171" s="289"/>
      <c r="E171" s="118">
        <f>E141</f>
        <v>0</v>
      </c>
      <c r="F171" s="118">
        <f>SUM(E171:E171)</f>
        <v>0</v>
      </c>
    </row>
    <row r="172" spans="2:6" ht="13.5" thickBot="1">
      <c r="B172" s="299" t="s">
        <v>145</v>
      </c>
      <c r="C172" s="300"/>
      <c r="D172" s="301"/>
      <c r="E172" s="118">
        <f>-E163</f>
        <v>0</v>
      </c>
      <c r="F172" s="118">
        <f>SUM(E172:E172)</f>
        <v>0</v>
      </c>
    </row>
    <row r="173" spans="2:6" ht="13.5" thickBot="1">
      <c r="B173" s="299" t="s">
        <v>169</v>
      </c>
      <c r="C173" s="300"/>
      <c r="D173" s="301"/>
      <c r="E173" s="120"/>
      <c r="F173" s="118">
        <f>SUM(E173:E173)</f>
        <v>0</v>
      </c>
    </row>
    <row r="174" spans="2:7" ht="13.5" thickBot="1">
      <c r="B174" s="290" t="s">
        <v>244</v>
      </c>
      <c r="C174" s="291"/>
      <c r="D174" s="292"/>
      <c r="E174" s="120"/>
      <c r="F174" s="118">
        <f>SUM(E174:E174)</f>
        <v>0</v>
      </c>
      <c r="G174" s="128"/>
    </row>
    <row r="175" spans="2:6" ht="13.5" thickBot="1">
      <c r="B175" s="296" t="s">
        <v>5</v>
      </c>
      <c r="C175" s="297"/>
      <c r="D175" s="298"/>
      <c r="E175" s="118">
        <f>SUM(E171:E174)</f>
        <v>0</v>
      </c>
      <c r="F175" s="118">
        <f>SUM(E175:E175)</f>
        <v>0</v>
      </c>
    </row>
    <row r="176" ht="13.5" thickBot="1"/>
    <row r="177" spans="2:6" ht="13.5" thickBot="1">
      <c r="B177" s="287" t="s">
        <v>150</v>
      </c>
      <c r="C177" s="288"/>
      <c r="D177" s="289"/>
      <c r="E177" s="118">
        <f>E146</f>
        <v>0</v>
      </c>
      <c r="F177" s="118">
        <f>SUM(E177:E177)</f>
        <v>0</v>
      </c>
    </row>
    <row r="178" ht="13.5" thickBot="1"/>
    <row r="179" spans="2:6" ht="13.5" thickBot="1">
      <c r="B179" s="287" t="s">
        <v>151</v>
      </c>
      <c r="C179" s="288"/>
      <c r="D179" s="289"/>
      <c r="E179" s="118">
        <f>E165+E169+E175+E177+E167</f>
        <v>0</v>
      </c>
      <c r="F179" s="118">
        <f>SUM(E179:E179)</f>
        <v>0</v>
      </c>
    </row>
    <row r="180" spans="2:6" ht="13.5" thickBot="1">
      <c r="B180" s="287" t="s">
        <v>152</v>
      </c>
      <c r="C180" s="288"/>
      <c r="D180" s="289"/>
      <c r="E180" s="121"/>
      <c r="F180" s="118">
        <f>SUM(E180:E180)</f>
        <v>0</v>
      </c>
    </row>
    <row r="181" spans="2:6" ht="13.5" thickBot="1">
      <c r="B181" s="287" t="s">
        <v>153</v>
      </c>
      <c r="C181" s="288"/>
      <c r="D181" s="289"/>
      <c r="E181" s="118">
        <f>E160-E179+E180</f>
        <v>0</v>
      </c>
      <c r="F181" s="118">
        <f>SUM(E181:E181)</f>
        <v>0</v>
      </c>
    </row>
  </sheetData>
  <sheetProtection sheet="1" objects="1" scenarios="1"/>
  <mergeCells count="136">
    <mergeCell ref="B36:D36"/>
    <mergeCell ref="B37:D37"/>
    <mergeCell ref="B52:D52"/>
    <mergeCell ref="B53:D53"/>
    <mergeCell ref="B38:D38"/>
    <mergeCell ref="B39:D39"/>
    <mergeCell ref="B45:D45"/>
    <mergeCell ref="B46:D46"/>
    <mergeCell ref="B42:D42"/>
    <mergeCell ref="B43:D43"/>
    <mergeCell ref="F158:F159"/>
    <mergeCell ref="B115:D115"/>
    <mergeCell ref="B50:D50"/>
    <mergeCell ref="B51:D51"/>
    <mergeCell ref="B141:D141"/>
    <mergeCell ref="B144:D144"/>
    <mergeCell ref="B54:D54"/>
    <mergeCell ref="B139:D139"/>
    <mergeCell ref="B137:D137"/>
    <mergeCell ref="B138:D138"/>
    <mergeCell ref="B87:D87"/>
    <mergeCell ref="B57:D57"/>
    <mergeCell ref="B80:D80"/>
    <mergeCell ref="B71:D71"/>
    <mergeCell ref="B65:D65"/>
    <mergeCell ref="B66:D66"/>
    <mergeCell ref="B61:D61"/>
    <mergeCell ref="B62:D62"/>
    <mergeCell ref="B63:D63"/>
    <mergeCell ref="B73:D73"/>
    <mergeCell ref="B135:D135"/>
    <mergeCell ref="B67:D67"/>
    <mergeCell ref="B68:D68"/>
    <mergeCell ref="B69:D69"/>
    <mergeCell ref="B70:D70"/>
    <mergeCell ref="B79:D79"/>
    <mergeCell ref="B88:D88"/>
    <mergeCell ref="B89:D89"/>
    <mergeCell ref="B86:D86"/>
    <mergeCell ref="B90:D90"/>
    <mergeCell ref="C26:D26"/>
    <mergeCell ref="B28:D30"/>
    <mergeCell ref="E28:F28"/>
    <mergeCell ref="B136:D136"/>
    <mergeCell ref="B41:D41"/>
    <mergeCell ref="B44:D44"/>
    <mergeCell ref="B58:D58"/>
    <mergeCell ref="B49:D49"/>
    <mergeCell ref="B59:D59"/>
    <mergeCell ref="B60:D60"/>
    <mergeCell ref="B6:E6"/>
    <mergeCell ref="C11:D11"/>
    <mergeCell ref="B23:D23"/>
    <mergeCell ref="C12:C13"/>
    <mergeCell ref="D12:D13"/>
    <mergeCell ref="E11:F11"/>
    <mergeCell ref="F12:F13"/>
    <mergeCell ref="B11:B13"/>
    <mergeCell ref="C8:E8"/>
    <mergeCell ref="B33:D33"/>
    <mergeCell ref="B34:D34"/>
    <mergeCell ref="B35:D35"/>
    <mergeCell ref="F29:F30"/>
    <mergeCell ref="B47:D47"/>
    <mergeCell ref="B83:D83"/>
    <mergeCell ref="B84:D84"/>
    <mergeCell ref="B85:D85"/>
    <mergeCell ref="B77:D77"/>
    <mergeCell ref="B78:D78"/>
    <mergeCell ref="B55:D55"/>
    <mergeCell ref="B74:D74"/>
    <mergeCell ref="B75:D75"/>
    <mergeCell ref="B76:D76"/>
    <mergeCell ref="B94:D94"/>
    <mergeCell ref="B95:D95"/>
    <mergeCell ref="B96:D96"/>
    <mergeCell ref="B92:C92"/>
    <mergeCell ref="B97:D97"/>
    <mergeCell ref="B98:D98"/>
    <mergeCell ref="B99:D99"/>
    <mergeCell ref="B100:D100"/>
    <mergeCell ref="B106:D106"/>
    <mergeCell ref="B107:D107"/>
    <mergeCell ref="B110:D110"/>
    <mergeCell ref="B102:D102"/>
    <mergeCell ref="B103:D103"/>
    <mergeCell ref="B104:D104"/>
    <mergeCell ref="B105:D105"/>
    <mergeCell ref="B111:D111"/>
    <mergeCell ref="B112:D112"/>
    <mergeCell ref="B113:D113"/>
    <mergeCell ref="B114:D114"/>
    <mergeCell ref="B121:D121"/>
    <mergeCell ref="B122:D122"/>
    <mergeCell ref="B123:D123"/>
    <mergeCell ref="B118:D118"/>
    <mergeCell ref="B119:D119"/>
    <mergeCell ref="B120:D120"/>
    <mergeCell ref="B152:D152"/>
    <mergeCell ref="B153:D153"/>
    <mergeCell ref="B151:D151"/>
    <mergeCell ref="B157:D159"/>
    <mergeCell ref="B126:D126"/>
    <mergeCell ref="B127:D127"/>
    <mergeCell ref="B128:D128"/>
    <mergeCell ref="B129:D129"/>
    <mergeCell ref="B130:D130"/>
    <mergeCell ref="B131:D131"/>
    <mergeCell ref="B134:D134"/>
    <mergeCell ref="B179:D179"/>
    <mergeCell ref="B145:D145"/>
    <mergeCell ref="B146:D146"/>
    <mergeCell ref="B148:D148"/>
    <mergeCell ref="B173:D173"/>
    <mergeCell ref="C169:D169"/>
    <mergeCell ref="B171:D171"/>
    <mergeCell ref="B150:D150"/>
    <mergeCell ref="B180:D180"/>
    <mergeCell ref="B175:D175"/>
    <mergeCell ref="B164:D164"/>
    <mergeCell ref="B165:D165"/>
    <mergeCell ref="B167:D167"/>
    <mergeCell ref="B172:D172"/>
    <mergeCell ref="B160:D160"/>
    <mergeCell ref="B162:D162"/>
    <mergeCell ref="B163:D163"/>
    <mergeCell ref="E157:F157"/>
    <mergeCell ref="B181:D181"/>
    <mergeCell ref="B108:D108"/>
    <mergeCell ref="B116:D116"/>
    <mergeCell ref="B124:D124"/>
    <mergeCell ref="B132:D132"/>
    <mergeCell ref="B140:D140"/>
    <mergeCell ref="B174:D174"/>
    <mergeCell ref="B177:D177"/>
    <mergeCell ref="B154:D154"/>
  </mergeCells>
  <printOptions horizontalCentered="1" verticalCentered="1"/>
  <pageMargins left="0.75" right="0.75" top="1" bottom="1" header="0" footer="0"/>
  <pageSetup horizontalDpi="300" verticalDpi="300" orientation="landscape" scale="66" r:id="rId4"/>
  <headerFooter alignWithMargins="0">
    <oddFooter>&amp;RPágina &amp;P de &amp;N</oddFooter>
  </headerFooter>
  <rowBreaks count="2" manualBreakCount="2">
    <brk id="47" max="255" man="1"/>
    <brk id="116" max="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4:G147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3" max="3" width="21.57421875" style="0" customWidth="1"/>
  </cols>
  <sheetData>
    <row r="1" ht="13.5" customHeight="1"/>
    <row r="2" ht="13.5" customHeight="1"/>
    <row r="3" ht="40.5" customHeight="1"/>
    <row r="4" ht="20.25">
      <c r="B4" s="9" t="s">
        <v>164</v>
      </c>
    </row>
    <row r="5" ht="14.25" customHeight="1">
      <c r="B5" s="9"/>
    </row>
    <row r="6" ht="21" customHeight="1" thickBot="1">
      <c r="B6" s="10" t="s">
        <v>34</v>
      </c>
    </row>
    <row r="7" spans="2:6" ht="13.5" thickBot="1">
      <c r="B7" s="293" t="s">
        <v>7</v>
      </c>
      <c r="C7" s="294"/>
      <c r="D7" s="294"/>
      <c r="E7" s="295"/>
      <c r="F7" s="170">
        <v>1.24</v>
      </c>
    </row>
    <row r="8" spans="2:6" ht="13.5" thickBot="1">
      <c r="B8" s="293" t="s">
        <v>35</v>
      </c>
      <c r="C8" s="294"/>
      <c r="D8" s="294"/>
      <c r="E8" s="295"/>
      <c r="F8" s="179">
        <v>1</v>
      </c>
    </row>
    <row r="9" spans="2:6" ht="13.5" thickBot="1">
      <c r="B9" s="293" t="s">
        <v>36</v>
      </c>
      <c r="C9" s="294"/>
      <c r="D9" s="294"/>
      <c r="E9" s="295"/>
      <c r="F9" s="170">
        <v>0.43</v>
      </c>
    </row>
    <row r="10" spans="2:6" ht="13.5" thickBot="1">
      <c r="B10" s="293" t="s">
        <v>37</v>
      </c>
      <c r="C10" s="294"/>
      <c r="D10" s="294"/>
      <c r="E10" s="295"/>
      <c r="F10" s="170">
        <v>0.23</v>
      </c>
    </row>
    <row r="11" spans="2:6" ht="13.5" thickBot="1">
      <c r="B11" s="293" t="s">
        <v>38</v>
      </c>
      <c r="C11" s="294"/>
      <c r="D11" s="294"/>
      <c r="E11" s="295"/>
      <c r="F11" s="170">
        <v>0.47</v>
      </c>
    </row>
    <row r="12" spans="2:6" ht="13.5" thickBot="1">
      <c r="B12" s="293" t="s">
        <v>162</v>
      </c>
      <c r="C12" s="294"/>
      <c r="D12" s="294"/>
      <c r="E12" s="295"/>
      <c r="F12" s="171">
        <v>0.1267</v>
      </c>
    </row>
    <row r="14" ht="13.5" customHeight="1"/>
    <row r="15" ht="18">
      <c r="B15" s="10"/>
    </row>
    <row r="16" ht="18.75" thickBot="1">
      <c r="B16" s="10" t="s">
        <v>19</v>
      </c>
    </row>
    <row r="17" spans="2:3" ht="28.5" customHeight="1" thickBot="1">
      <c r="B17" s="93" t="s">
        <v>161</v>
      </c>
      <c r="C17" s="137" t="str">
        <f>'EVALUACIÓN PRIVADA'!C26</f>
        <v>Dólares</v>
      </c>
    </row>
    <row r="18" spans="4:5" ht="13.5" thickBot="1">
      <c r="D18" s="149">
        <v>1</v>
      </c>
      <c r="E18" s="149">
        <v>1</v>
      </c>
    </row>
    <row r="19" spans="2:5" ht="13.5" thickBot="1">
      <c r="B19" s="307" t="s">
        <v>2</v>
      </c>
      <c r="C19" s="309"/>
      <c r="D19" s="285" t="s">
        <v>4</v>
      </c>
      <c r="E19" s="286"/>
    </row>
    <row r="20" spans="2:5" ht="12.75">
      <c r="B20" s="310"/>
      <c r="C20" s="312"/>
      <c r="D20" s="15">
        <v>0</v>
      </c>
      <c r="E20" s="318" t="s">
        <v>3</v>
      </c>
    </row>
    <row r="21" spans="2:5" ht="13.5" thickBot="1">
      <c r="B21" s="313"/>
      <c r="C21" s="315"/>
      <c r="D21" s="16">
        <f>celda6a</f>
        <v>2008</v>
      </c>
      <c r="E21" s="319"/>
    </row>
    <row r="22" spans="2:5" ht="13.5" thickBot="1">
      <c r="B22" s="88" t="s">
        <v>109</v>
      </c>
      <c r="C22" s="59"/>
      <c r="D22" s="72"/>
      <c r="E22" s="60"/>
    </row>
    <row r="23" spans="2:5" ht="13.5" thickBot="1">
      <c r="B23" s="86" t="s">
        <v>175</v>
      </c>
      <c r="C23" s="42"/>
      <c r="D23" s="42"/>
      <c r="E23" s="43"/>
    </row>
    <row r="24" spans="2:5" ht="13.5" thickBot="1">
      <c r="B24" s="339" t="s">
        <v>87</v>
      </c>
      <c r="C24" s="340"/>
      <c r="D24" s="117">
        <f>'EVALUACIÓN PRIVADA'!E33*rpcdivisa</f>
        <v>0</v>
      </c>
      <c r="E24" s="117">
        <f aca="true" t="shared" si="0" ref="E24:E30">SUM(D24:D24)</f>
        <v>0</v>
      </c>
    </row>
    <row r="25" spans="2:5" ht="13.5" thickBot="1">
      <c r="B25" s="339" t="s">
        <v>40</v>
      </c>
      <c r="C25" s="340"/>
      <c r="D25" s="117">
        <f>'EVALUACIÓN PRIVADA'!E34*1</f>
        <v>0</v>
      </c>
      <c r="E25" s="117">
        <f t="shared" si="0"/>
        <v>0</v>
      </c>
    </row>
    <row r="26" spans="2:5" ht="13.5" thickBot="1">
      <c r="B26" s="339" t="s">
        <v>39</v>
      </c>
      <c r="C26" s="340"/>
      <c r="D26" s="117">
        <f>'EVALUACIÓN PRIVADA'!E35*rpcmoc</f>
        <v>0</v>
      </c>
      <c r="E26" s="117">
        <f t="shared" si="0"/>
        <v>0</v>
      </c>
    </row>
    <row r="27" spans="2:5" ht="13.5" thickBot="1">
      <c r="B27" s="339" t="s">
        <v>41</v>
      </c>
      <c r="C27" s="340"/>
      <c r="D27" s="117">
        <f>'EVALUACIÓN PRIVADA'!E36*rpcmosc</f>
        <v>0</v>
      </c>
      <c r="E27" s="117">
        <f t="shared" si="0"/>
        <v>0</v>
      </c>
    </row>
    <row r="28" spans="2:5" ht="13.5" thickBot="1">
      <c r="B28" s="339" t="s">
        <v>42</v>
      </c>
      <c r="C28" s="340"/>
      <c r="D28" s="117">
        <f>'EVALUACIÓN PRIVADA'!E37*rpcmoncu</f>
        <v>0</v>
      </c>
      <c r="E28" s="117">
        <f t="shared" si="0"/>
        <v>0</v>
      </c>
    </row>
    <row r="29" spans="2:5" ht="13.5" thickBot="1">
      <c r="B29" s="339" t="s">
        <v>43</v>
      </c>
      <c r="C29" s="340"/>
      <c r="D29" s="117">
        <f>'EVALUACIÓN PRIVADA'!E38*rpcmoncr</f>
        <v>0</v>
      </c>
      <c r="E29" s="117">
        <f t="shared" si="0"/>
        <v>0</v>
      </c>
    </row>
    <row r="30" spans="2:5" ht="13.5" thickBot="1">
      <c r="B30" s="195" t="s">
        <v>5</v>
      </c>
      <c r="C30" s="183"/>
      <c r="D30" s="117">
        <f>SUM(D24:D29)</f>
        <v>0</v>
      </c>
      <c r="E30" s="117">
        <f t="shared" si="0"/>
        <v>0</v>
      </c>
    </row>
    <row r="31" spans="1:5" ht="13.5" thickBot="1">
      <c r="A31" s="5"/>
      <c r="B31" s="86" t="s">
        <v>132</v>
      </c>
      <c r="C31" s="87"/>
      <c r="D31" s="42"/>
      <c r="E31" s="43"/>
    </row>
    <row r="32" spans="2:5" ht="13.5" thickBot="1">
      <c r="B32" s="339" t="s">
        <v>87</v>
      </c>
      <c r="C32" s="340"/>
      <c r="D32" s="117">
        <f>'EVALUACIÓN PRIVADA'!E41*rpcdivisa</f>
        <v>0</v>
      </c>
      <c r="E32" s="117">
        <f aca="true" t="shared" si="1" ref="E32:E38">SUM(D32:D32)</f>
        <v>0</v>
      </c>
    </row>
    <row r="33" spans="2:5" ht="13.5" thickBot="1">
      <c r="B33" s="339" t="s">
        <v>40</v>
      </c>
      <c r="C33" s="340"/>
      <c r="D33" s="117">
        <f>'EVALUACIÓN PRIVADA'!E42*1</f>
        <v>0</v>
      </c>
      <c r="E33" s="117">
        <f t="shared" si="1"/>
        <v>0</v>
      </c>
    </row>
    <row r="34" spans="2:5" ht="13.5" thickBot="1">
      <c r="B34" s="339" t="s">
        <v>39</v>
      </c>
      <c r="C34" s="340"/>
      <c r="D34" s="117">
        <f>'EVALUACIÓN PRIVADA'!E43*rpcmoc</f>
        <v>0</v>
      </c>
      <c r="E34" s="117">
        <f t="shared" si="1"/>
        <v>0</v>
      </c>
    </row>
    <row r="35" spans="2:5" ht="13.5" thickBot="1">
      <c r="B35" s="339" t="s">
        <v>41</v>
      </c>
      <c r="C35" s="340"/>
      <c r="D35" s="117">
        <f>'EVALUACIÓN PRIVADA'!E44*rpcmosc</f>
        <v>0</v>
      </c>
      <c r="E35" s="117">
        <f t="shared" si="1"/>
        <v>0</v>
      </c>
    </row>
    <row r="36" spans="2:5" ht="13.5" thickBot="1">
      <c r="B36" s="339" t="s">
        <v>42</v>
      </c>
      <c r="C36" s="340"/>
      <c r="D36" s="117">
        <f>'EVALUACIÓN PRIVADA'!E45*rpcmoncu</f>
        <v>0</v>
      </c>
      <c r="E36" s="117">
        <f t="shared" si="1"/>
        <v>0</v>
      </c>
    </row>
    <row r="37" spans="2:5" ht="13.5" thickBot="1">
      <c r="B37" s="339" t="s">
        <v>43</v>
      </c>
      <c r="C37" s="340"/>
      <c r="D37" s="117">
        <f>'EVALUACIÓN PRIVADA'!E46*rpcmoncr</f>
        <v>0</v>
      </c>
      <c r="E37" s="117">
        <f t="shared" si="1"/>
        <v>0</v>
      </c>
    </row>
    <row r="38" spans="2:5" ht="13.5" thickBot="1">
      <c r="B38" s="195" t="s">
        <v>5</v>
      </c>
      <c r="C38" s="183"/>
      <c r="D38" s="117">
        <f>SUM(D32:D37)</f>
        <v>0</v>
      </c>
      <c r="E38" s="117">
        <f t="shared" si="1"/>
        <v>0</v>
      </c>
    </row>
    <row r="39" spans="2:5" ht="13.5" customHeight="1" thickBot="1">
      <c r="B39" s="86" t="s">
        <v>133</v>
      </c>
      <c r="C39" s="87"/>
      <c r="D39" s="42"/>
      <c r="E39" s="43"/>
    </row>
    <row r="40" spans="2:5" ht="13.5" thickBot="1">
      <c r="B40" s="339" t="s">
        <v>87</v>
      </c>
      <c r="C40" s="340"/>
      <c r="D40" s="117">
        <f>'EVALUACIÓN PRIVADA'!E49*rpcdivisa</f>
        <v>0</v>
      </c>
      <c r="E40" s="117">
        <f aca="true" t="shared" si="2" ref="E40:E46">SUM(D40:D40)</f>
        <v>0</v>
      </c>
    </row>
    <row r="41" spans="2:5" ht="13.5" thickBot="1">
      <c r="B41" s="339" t="s">
        <v>40</v>
      </c>
      <c r="C41" s="340"/>
      <c r="D41" s="117">
        <f>'EVALUACIÓN PRIVADA'!E50*1</f>
        <v>0</v>
      </c>
      <c r="E41" s="117">
        <f t="shared" si="2"/>
        <v>0</v>
      </c>
    </row>
    <row r="42" spans="2:5" ht="13.5" thickBot="1">
      <c r="B42" s="339" t="s">
        <v>39</v>
      </c>
      <c r="C42" s="340"/>
      <c r="D42" s="117">
        <f>'EVALUACIÓN PRIVADA'!E51*rpcmoc</f>
        <v>0</v>
      </c>
      <c r="E42" s="117">
        <f t="shared" si="2"/>
        <v>0</v>
      </c>
    </row>
    <row r="43" spans="2:5" ht="13.5" thickBot="1">
      <c r="B43" s="339" t="s">
        <v>41</v>
      </c>
      <c r="C43" s="340"/>
      <c r="D43" s="117">
        <f>'EVALUACIÓN PRIVADA'!E52*rpcmosc</f>
        <v>0</v>
      </c>
      <c r="E43" s="117">
        <f t="shared" si="2"/>
        <v>0</v>
      </c>
    </row>
    <row r="44" spans="2:5" ht="13.5" thickBot="1">
      <c r="B44" s="339" t="s">
        <v>42</v>
      </c>
      <c r="C44" s="340"/>
      <c r="D44" s="117">
        <f>'EVALUACIÓN PRIVADA'!E53*rpcmoncu</f>
        <v>0</v>
      </c>
      <c r="E44" s="117">
        <f t="shared" si="2"/>
        <v>0</v>
      </c>
    </row>
    <row r="45" spans="2:5" ht="13.5" thickBot="1">
      <c r="B45" s="339" t="s">
        <v>43</v>
      </c>
      <c r="C45" s="340"/>
      <c r="D45" s="117">
        <f>'EVALUACIÓN PRIVADA'!E54*rpcmoncr</f>
        <v>0</v>
      </c>
      <c r="E45" s="117">
        <f t="shared" si="2"/>
        <v>0</v>
      </c>
    </row>
    <row r="46" spans="2:5" ht="13.5" thickBot="1">
      <c r="B46" s="195" t="s">
        <v>5</v>
      </c>
      <c r="C46" s="183"/>
      <c r="D46" s="117">
        <f>SUM(D40:D45)</f>
        <v>0</v>
      </c>
      <c r="E46" s="117">
        <f t="shared" si="2"/>
        <v>0</v>
      </c>
    </row>
    <row r="47" spans="1:5" ht="13.5" thickBot="1">
      <c r="A47" s="5"/>
      <c r="B47" s="86" t="s">
        <v>134</v>
      </c>
      <c r="C47" s="87"/>
      <c r="D47" s="42"/>
      <c r="E47" s="43"/>
    </row>
    <row r="48" spans="2:5" ht="13.5" thickBot="1">
      <c r="B48" s="339" t="s">
        <v>87</v>
      </c>
      <c r="C48" s="340"/>
      <c r="D48" s="117">
        <f>'EVALUACIÓN PRIVADA'!E57*rpcdivisa</f>
        <v>0</v>
      </c>
      <c r="E48" s="117">
        <f aca="true" t="shared" si="3" ref="E48:E54">SUM(D48:D48)</f>
        <v>0</v>
      </c>
    </row>
    <row r="49" spans="2:5" ht="13.5" thickBot="1">
      <c r="B49" s="339" t="s">
        <v>40</v>
      </c>
      <c r="C49" s="340"/>
      <c r="D49" s="117">
        <f>'EVALUACIÓN PRIVADA'!E58*1</f>
        <v>0</v>
      </c>
      <c r="E49" s="117">
        <f t="shared" si="3"/>
        <v>0</v>
      </c>
    </row>
    <row r="50" spans="2:5" ht="13.5" thickBot="1">
      <c r="B50" s="339" t="s">
        <v>39</v>
      </c>
      <c r="C50" s="340"/>
      <c r="D50" s="117">
        <f>'EVALUACIÓN PRIVADA'!E59*rpcmoc</f>
        <v>0</v>
      </c>
      <c r="E50" s="117">
        <f t="shared" si="3"/>
        <v>0</v>
      </c>
    </row>
    <row r="51" spans="2:5" ht="13.5" thickBot="1">
      <c r="B51" s="339" t="s">
        <v>41</v>
      </c>
      <c r="C51" s="340"/>
      <c r="D51" s="117">
        <f>'EVALUACIÓN PRIVADA'!E60*rpcmosc</f>
        <v>0</v>
      </c>
      <c r="E51" s="117">
        <f t="shared" si="3"/>
        <v>0</v>
      </c>
    </row>
    <row r="52" spans="2:5" ht="13.5" thickBot="1">
      <c r="B52" s="339" t="s">
        <v>42</v>
      </c>
      <c r="C52" s="340"/>
      <c r="D52" s="117">
        <f>'EVALUACIÓN PRIVADA'!E61*rpcmoncu</f>
        <v>0</v>
      </c>
      <c r="E52" s="117">
        <f t="shared" si="3"/>
        <v>0</v>
      </c>
    </row>
    <row r="53" spans="2:5" ht="13.5" thickBot="1">
      <c r="B53" s="339" t="s">
        <v>43</v>
      </c>
      <c r="C53" s="340"/>
      <c r="D53" s="117">
        <f>'EVALUACIÓN PRIVADA'!E62*rpcmoncr</f>
        <v>0</v>
      </c>
      <c r="E53" s="117">
        <f t="shared" si="3"/>
        <v>0</v>
      </c>
    </row>
    <row r="54" spans="2:5" ht="13.5" thickBot="1">
      <c r="B54" s="195" t="s">
        <v>5</v>
      </c>
      <c r="C54" s="183"/>
      <c r="D54" s="117">
        <f>SUM(D48:D53)</f>
        <v>0</v>
      </c>
      <c r="E54" s="117">
        <f t="shared" si="3"/>
        <v>0</v>
      </c>
    </row>
    <row r="55" spans="2:5" ht="13.5" customHeight="1" thickBot="1">
      <c r="B55" s="86" t="s">
        <v>135</v>
      </c>
      <c r="C55" s="87"/>
      <c r="D55" s="42"/>
      <c r="E55" s="43"/>
    </row>
    <row r="56" spans="2:5" ht="13.5" thickBot="1">
      <c r="B56" s="339" t="s">
        <v>87</v>
      </c>
      <c r="C56" s="340"/>
      <c r="D56" s="117">
        <f>'EVALUACIÓN PRIVADA'!E65*D64*rpcdivisa</f>
        <v>0</v>
      </c>
      <c r="E56" s="117">
        <f aca="true" t="shared" si="4" ref="E56:E62">SUM(D56:D56)</f>
        <v>0</v>
      </c>
    </row>
    <row r="57" spans="2:5" ht="13.5" thickBot="1">
      <c r="B57" s="339" t="s">
        <v>40</v>
      </c>
      <c r="C57" s="340"/>
      <c r="D57" s="117">
        <f>'EVALUACIÓN PRIVADA'!E66*1</f>
        <v>0</v>
      </c>
      <c r="E57" s="117">
        <f t="shared" si="4"/>
        <v>0</v>
      </c>
    </row>
    <row r="58" spans="2:5" ht="13.5" thickBot="1">
      <c r="B58" s="339" t="s">
        <v>39</v>
      </c>
      <c r="C58" s="340"/>
      <c r="D58" s="117">
        <f>'EVALUACIÓN PRIVADA'!E67*rpcmoc</f>
        <v>0</v>
      </c>
      <c r="E58" s="117">
        <f t="shared" si="4"/>
        <v>0</v>
      </c>
    </row>
    <row r="59" spans="2:5" ht="13.5" thickBot="1">
      <c r="B59" s="339" t="s">
        <v>41</v>
      </c>
      <c r="C59" s="340"/>
      <c r="D59" s="117">
        <f>'EVALUACIÓN PRIVADA'!E68*rpcmosc</f>
        <v>0</v>
      </c>
      <c r="E59" s="117">
        <f t="shared" si="4"/>
        <v>0</v>
      </c>
    </row>
    <row r="60" spans="2:5" ht="13.5" thickBot="1">
      <c r="B60" s="339" t="s">
        <v>42</v>
      </c>
      <c r="C60" s="340"/>
      <c r="D60" s="117">
        <f>'EVALUACIÓN PRIVADA'!E69*rpcmoncu</f>
        <v>0</v>
      </c>
      <c r="E60" s="117">
        <f t="shared" si="4"/>
        <v>0</v>
      </c>
    </row>
    <row r="61" spans="2:5" ht="13.5" thickBot="1">
      <c r="B61" s="339" t="s">
        <v>43</v>
      </c>
      <c r="C61" s="340"/>
      <c r="D61" s="117">
        <f>'EVALUACIÓN PRIVADA'!E70*rpcmoncr</f>
        <v>0</v>
      </c>
      <c r="E61" s="117">
        <f t="shared" si="4"/>
        <v>0</v>
      </c>
    </row>
    <row r="62" spans="2:5" ht="13.5" thickBot="1">
      <c r="B62" s="195" t="s">
        <v>5</v>
      </c>
      <c r="C62" s="183"/>
      <c r="D62" s="117">
        <f>SUM(D56:D61)</f>
        <v>0</v>
      </c>
      <c r="E62" s="117">
        <f t="shared" si="4"/>
        <v>0</v>
      </c>
    </row>
    <row r="63" spans="2:5" ht="13.5" thickBot="1">
      <c r="B63" s="86" t="s">
        <v>176</v>
      </c>
      <c r="C63" s="87"/>
      <c r="D63" s="42"/>
      <c r="E63" s="43"/>
    </row>
    <row r="64" spans="2:5" ht="13.5" thickBot="1">
      <c r="B64" s="339" t="s">
        <v>87</v>
      </c>
      <c r="C64" s="340"/>
      <c r="D64" s="117">
        <f>'EVALUACIÓN PRIVADA'!E73*rpcdivisa</f>
        <v>0</v>
      </c>
      <c r="E64" s="117">
        <f aca="true" t="shared" si="5" ref="E64:E71">SUM(D64:D64)</f>
        <v>0</v>
      </c>
    </row>
    <row r="65" spans="2:5" ht="13.5" thickBot="1">
      <c r="B65" s="339" t="s">
        <v>40</v>
      </c>
      <c r="C65" s="340"/>
      <c r="D65" s="117">
        <f>'EVALUACIÓN PRIVADA'!E74*1</f>
        <v>0</v>
      </c>
      <c r="E65" s="117">
        <f t="shared" si="5"/>
        <v>0</v>
      </c>
    </row>
    <row r="66" spans="2:5" ht="13.5" thickBot="1">
      <c r="B66" s="339" t="s">
        <v>39</v>
      </c>
      <c r="C66" s="340"/>
      <c r="D66" s="117">
        <f>'EVALUACIÓN PRIVADA'!E75*rpcmoc</f>
        <v>0</v>
      </c>
      <c r="E66" s="117">
        <f t="shared" si="5"/>
        <v>0</v>
      </c>
    </row>
    <row r="67" spans="2:5" ht="13.5" thickBot="1">
      <c r="B67" s="339" t="s">
        <v>41</v>
      </c>
      <c r="C67" s="340"/>
      <c r="D67" s="117">
        <f>'EVALUACIÓN PRIVADA'!E76*rpcmosc</f>
        <v>0</v>
      </c>
      <c r="E67" s="117">
        <f t="shared" si="5"/>
        <v>0</v>
      </c>
    </row>
    <row r="68" spans="2:5" ht="13.5" thickBot="1">
      <c r="B68" s="339" t="s">
        <v>42</v>
      </c>
      <c r="C68" s="340"/>
      <c r="D68" s="117">
        <f>'EVALUACIÓN PRIVADA'!E77*rpcmoncu</f>
        <v>0</v>
      </c>
      <c r="E68" s="117">
        <f t="shared" si="5"/>
        <v>0</v>
      </c>
    </row>
    <row r="69" spans="2:5" ht="13.5" thickBot="1">
      <c r="B69" s="339" t="s">
        <v>43</v>
      </c>
      <c r="C69" s="340"/>
      <c r="D69" s="117">
        <f>'EVALUACIÓN PRIVADA'!E78*rpcmoncr</f>
        <v>0</v>
      </c>
      <c r="E69" s="117">
        <f t="shared" si="5"/>
        <v>0</v>
      </c>
    </row>
    <row r="70" spans="2:5" ht="13.5" thickBot="1">
      <c r="B70" s="195" t="s">
        <v>5</v>
      </c>
      <c r="C70" s="183"/>
      <c r="D70" s="117">
        <f>SUM(D64:D69)</f>
        <v>0</v>
      </c>
      <c r="E70" s="117">
        <f t="shared" si="5"/>
        <v>0</v>
      </c>
    </row>
    <row r="71" spans="2:5" ht="13.5" thickBot="1">
      <c r="B71" s="316" t="s">
        <v>110</v>
      </c>
      <c r="C71" s="338"/>
      <c r="D71" s="117">
        <f>(D30+D38+D46+D54+D62+D70)*CambioOperacionSocial</f>
        <v>0</v>
      </c>
      <c r="E71" s="117">
        <f t="shared" si="5"/>
        <v>0</v>
      </c>
    </row>
    <row r="72" ht="13.5" thickBot="1"/>
    <row r="73" spans="2:5" ht="13.5" thickBot="1">
      <c r="B73" s="89" t="s">
        <v>166</v>
      </c>
      <c r="C73" s="90"/>
      <c r="D73" s="90"/>
      <c r="E73" s="127"/>
    </row>
    <row r="74" spans="2:5" ht="13.5" thickBot="1">
      <c r="B74" s="339" t="s">
        <v>87</v>
      </c>
      <c r="C74" s="340"/>
      <c r="D74" s="117">
        <f>'EVALUACIÓN PRIVADA'!E83*rpcdivisa</f>
        <v>0</v>
      </c>
      <c r="E74" s="117">
        <f aca="true" t="shared" si="6" ref="E74:E81">SUM(D74:D74)</f>
        <v>0</v>
      </c>
    </row>
    <row r="75" spans="2:5" ht="13.5" thickBot="1">
      <c r="B75" s="339" t="s">
        <v>40</v>
      </c>
      <c r="C75" s="340"/>
      <c r="D75" s="117">
        <f>'EVALUACIÓN PRIVADA'!E84*1</f>
        <v>0</v>
      </c>
      <c r="E75" s="117">
        <f t="shared" si="6"/>
        <v>0</v>
      </c>
    </row>
    <row r="76" spans="2:5" ht="13.5" thickBot="1">
      <c r="B76" s="339" t="s">
        <v>39</v>
      </c>
      <c r="C76" s="340"/>
      <c r="D76" s="117">
        <f>'EVALUACIÓN PRIVADA'!E85*rpcmoc</f>
        <v>0</v>
      </c>
      <c r="E76" s="117">
        <f t="shared" si="6"/>
        <v>0</v>
      </c>
    </row>
    <row r="77" spans="2:5" ht="13.5" thickBot="1">
      <c r="B77" s="339" t="s">
        <v>41</v>
      </c>
      <c r="C77" s="340"/>
      <c r="D77" s="117">
        <f>'EVALUACIÓN PRIVADA'!E86*rpcmosc</f>
        <v>0</v>
      </c>
      <c r="E77" s="117">
        <f t="shared" si="6"/>
        <v>0</v>
      </c>
    </row>
    <row r="78" spans="2:5" ht="13.5" thickBot="1">
      <c r="B78" s="339" t="s">
        <v>42</v>
      </c>
      <c r="C78" s="340"/>
      <c r="D78" s="117">
        <f>'EVALUACIÓN PRIVADA'!E87*rpcmoncu</f>
        <v>0</v>
      </c>
      <c r="E78" s="117">
        <f t="shared" si="6"/>
        <v>0</v>
      </c>
    </row>
    <row r="79" spans="2:5" ht="13.5" thickBot="1">
      <c r="B79" s="339" t="s">
        <v>43</v>
      </c>
      <c r="C79" s="340"/>
      <c r="D79" s="117">
        <f>'EVALUACIÓN PRIVADA'!E88*rpcmoncr</f>
        <v>0</v>
      </c>
      <c r="E79" s="117">
        <f t="shared" si="6"/>
        <v>0</v>
      </c>
    </row>
    <row r="80" spans="2:5" ht="13.5" thickBot="1">
      <c r="B80" s="195" t="s">
        <v>5</v>
      </c>
      <c r="C80" s="183"/>
      <c r="D80" s="117">
        <f>SUM(D74:D79)</f>
        <v>0</v>
      </c>
      <c r="E80" s="117">
        <f t="shared" si="6"/>
        <v>0</v>
      </c>
    </row>
    <row r="81" spans="2:5" ht="13.5" thickBot="1">
      <c r="B81" s="316" t="s">
        <v>167</v>
      </c>
      <c r="C81" s="338"/>
      <c r="D81" s="117">
        <f>D80</f>
        <v>0</v>
      </c>
      <c r="E81" s="117">
        <f t="shared" si="6"/>
        <v>0</v>
      </c>
    </row>
    <row r="82" ht="13.5" thickBot="1"/>
    <row r="83" spans="2:5" ht="13.5" thickBot="1">
      <c r="B83" s="316" t="s">
        <v>111</v>
      </c>
      <c r="C83" s="317"/>
      <c r="D83" s="42"/>
      <c r="E83" s="43"/>
    </row>
    <row r="84" spans="2:5" ht="13.5" thickBot="1">
      <c r="B84" s="86" t="s">
        <v>175</v>
      </c>
      <c r="C84" s="87"/>
      <c r="D84" s="42"/>
      <c r="E84" s="43"/>
    </row>
    <row r="85" spans="2:5" ht="13.5" thickBot="1">
      <c r="B85" s="339" t="s">
        <v>87</v>
      </c>
      <c r="C85" s="340"/>
      <c r="D85" s="117">
        <f>'EVALUACIÓN PRIVADA'!E94*rpcdivisa</f>
        <v>0</v>
      </c>
      <c r="E85" s="117">
        <f aca="true" t="shared" si="7" ref="E85:E91">SUM(D85:D85)</f>
        <v>0</v>
      </c>
    </row>
    <row r="86" spans="2:5" ht="13.5" thickBot="1">
      <c r="B86" s="339" t="s">
        <v>40</v>
      </c>
      <c r="C86" s="340"/>
      <c r="D86" s="117">
        <f>'EVALUACIÓN PRIVADA'!E95*1</f>
        <v>0</v>
      </c>
      <c r="E86" s="117">
        <f t="shared" si="7"/>
        <v>0</v>
      </c>
    </row>
    <row r="87" spans="2:5" ht="13.5" thickBot="1">
      <c r="B87" s="339" t="s">
        <v>39</v>
      </c>
      <c r="C87" s="340"/>
      <c r="D87" s="117">
        <f>'EVALUACIÓN PRIVADA'!E96*rpcmoc</f>
        <v>0</v>
      </c>
      <c r="E87" s="117">
        <f t="shared" si="7"/>
        <v>0</v>
      </c>
    </row>
    <row r="88" spans="2:5" ht="13.5" thickBot="1">
      <c r="B88" s="339" t="s">
        <v>41</v>
      </c>
      <c r="C88" s="340"/>
      <c r="D88" s="117">
        <f>'EVALUACIÓN PRIVADA'!E97*rpcmosc</f>
        <v>0</v>
      </c>
      <c r="E88" s="117">
        <f t="shared" si="7"/>
        <v>0</v>
      </c>
    </row>
    <row r="89" spans="2:5" ht="13.5" thickBot="1">
      <c r="B89" s="339" t="s">
        <v>42</v>
      </c>
      <c r="C89" s="340"/>
      <c r="D89" s="117">
        <f>'EVALUACIÓN PRIVADA'!E98*rpcmoncu</f>
        <v>0</v>
      </c>
      <c r="E89" s="117">
        <f t="shared" si="7"/>
        <v>0</v>
      </c>
    </row>
    <row r="90" spans="2:5" ht="13.5" thickBot="1">
      <c r="B90" s="339" t="s">
        <v>43</v>
      </c>
      <c r="C90" s="340"/>
      <c r="D90" s="117">
        <f>'EVALUACIÓN PRIVADA'!E99*rpcmoncr</f>
        <v>0</v>
      </c>
      <c r="E90" s="117">
        <f t="shared" si="7"/>
        <v>0</v>
      </c>
    </row>
    <row r="91" spans="2:5" ht="13.5" thickBot="1">
      <c r="B91" s="195" t="s">
        <v>5</v>
      </c>
      <c r="C91" s="183"/>
      <c r="D91" s="117">
        <f>SUM(D85:D90)</f>
        <v>0</v>
      </c>
      <c r="E91" s="117">
        <f t="shared" si="7"/>
        <v>0</v>
      </c>
    </row>
    <row r="92" spans="1:5" ht="13.5" thickBot="1">
      <c r="A92" s="5"/>
      <c r="B92" s="86" t="s">
        <v>132</v>
      </c>
      <c r="C92" s="87"/>
      <c r="D92" s="42"/>
      <c r="E92" s="43"/>
    </row>
    <row r="93" spans="2:5" ht="13.5" thickBot="1">
      <c r="B93" s="339" t="s">
        <v>87</v>
      </c>
      <c r="C93" s="340"/>
      <c r="D93" s="117">
        <f>'EVALUACIÓN PRIVADA'!E102*rpcdivisa</f>
        <v>0</v>
      </c>
      <c r="E93" s="117">
        <f aca="true" t="shared" si="8" ref="E93:E99">SUM(D93:D93)</f>
        <v>0</v>
      </c>
    </row>
    <row r="94" spans="2:5" ht="13.5" thickBot="1">
      <c r="B94" s="339" t="s">
        <v>40</v>
      </c>
      <c r="C94" s="340"/>
      <c r="D94" s="117">
        <f>'EVALUACIÓN PRIVADA'!E103*1</f>
        <v>0</v>
      </c>
      <c r="E94" s="117">
        <f t="shared" si="8"/>
        <v>0</v>
      </c>
    </row>
    <row r="95" spans="2:5" ht="13.5" thickBot="1">
      <c r="B95" s="339" t="s">
        <v>39</v>
      </c>
      <c r="C95" s="340"/>
      <c r="D95" s="117">
        <f>'EVALUACIÓN PRIVADA'!E104*rpcmoc</f>
        <v>0</v>
      </c>
      <c r="E95" s="117">
        <f t="shared" si="8"/>
        <v>0</v>
      </c>
    </row>
    <row r="96" spans="2:5" ht="13.5" thickBot="1">
      <c r="B96" s="339" t="s">
        <v>41</v>
      </c>
      <c r="C96" s="340"/>
      <c r="D96" s="117">
        <f>'EVALUACIÓN PRIVADA'!E105*rpcmosc</f>
        <v>0</v>
      </c>
      <c r="E96" s="117">
        <f t="shared" si="8"/>
        <v>0</v>
      </c>
    </row>
    <row r="97" spans="2:5" ht="13.5" thickBot="1">
      <c r="B97" s="339" t="s">
        <v>42</v>
      </c>
      <c r="C97" s="340"/>
      <c r="D97" s="117">
        <f>'EVALUACIÓN PRIVADA'!E106*rpcmoncu</f>
        <v>0</v>
      </c>
      <c r="E97" s="117">
        <f t="shared" si="8"/>
        <v>0</v>
      </c>
    </row>
    <row r="98" spans="2:5" ht="13.5" thickBot="1">
      <c r="B98" s="339" t="s">
        <v>43</v>
      </c>
      <c r="C98" s="340"/>
      <c r="D98" s="117">
        <f>'EVALUACIÓN PRIVADA'!E107*rpcmoncr</f>
        <v>0</v>
      </c>
      <c r="E98" s="117">
        <f t="shared" si="8"/>
        <v>0</v>
      </c>
    </row>
    <row r="99" spans="2:5" ht="13.5" thickBot="1">
      <c r="B99" s="195" t="s">
        <v>5</v>
      </c>
      <c r="C99" s="183"/>
      <c r="D99" s="117">
        <f>SUM(D93:D98)</f>
        <v>0</v>
      </c>
      <c r="E99" s="117">
        <f t="shared" si="8"/>
        <v>0</v>
      </c>
    </row>
    <row r="100" spans="2:5" ht="13.5" thickBot="1">
      <c r="B100" s="86" t="s">
        <v>133</v>
      </c>
      <c r="C100" s="87"/>
      <c r="D100" s="42"/>
      <c r="E100" s="43"/>
    </row>
    <row r="101" spans="2:5" ht="13.5" customHeight="1" thickBot="1">
      <c r="B101" s="339" t="s">
        <v>87</v>
      </c>
      <c r="C101" s="340"/>
      <c r="D101" s="117">
        <f>'EVALUACIÓN PRIVADA'!E110*rpcdivisa</f>
        <v>0</v>
      </c>
      <c r="E101" s="117">
        <f aca="true" t="shared" si="9" ref="E101:E107">SUM(D101:D101)</f>
        <v>0</v>
      </c>
    </row>
    <row r="102" spans="2:5" ht="13.5" thickBot="1">
      <c r="B102" s="339" t="s">
        <v>40</v>
      </c>
      <c r="C102" s="340"/>
      <c r="D102" s="117">
        <f>'EVALUACIÓN PRIVADA'!E111*1</f>
        <v>0</v>
      </c>
      <c r="E102" s="117">
        <f t="shared" si="9"/>
        <v>0</v>
      </c>
    </row>
    <row r="103" spans="2:5" ht="13.5" thickBot="1">
      <c r="B103" s="339" t="s">
        <v>39</v>
      </c>
      <c r="C103" s="340"/>
      <c r="D103" s="117">
        <f>'EVALUACIÓN PRIVADA'!E112*rpcmoc</f>
        <v>0</v>
      </c>
      <c r="E103" s="117">
        <f t="shared" si="9"/>
        <v>0</v>
      </c>
    </row>
    <row r="104" spans="2:5" ht="13.5" thickBot="1">
      <c r="B104" s="339" t="s">
        <v>41</v>
      </c>
      <c r="C104" s="340"/>
      <c r="D104" s="117">
        <f>'EVALUACIÓN PRIVADA'!E113*rpcmosc</f>
        <v>0</v>
      </c>
      <c r="E104" s="117">
        <f t="shared" si="9"/>
        <v>0</v>
      </c>
    </row>
    <row r="105" spans="2:5" ht="13.5" thickBot="1">
      <c r="B105" s="339" t="s">
        <v>42</v>
      </c>
      <c r="C105" s="340"/>
      <c r="D105" s="117">
        <f>'EVALUACIÓN PRIVADA'!E114*rpcmoncu</f>
        <v>0</v>
      </c>
      <c r="E105" s="117">
        <f t="shared" si="9"/>
        <v>0</v>
      </c>
    </row>
    <row r="106" spans="2:5" ht="13.5" thickBot="1">
      <c r="B106" s="339" t="s">
        <v>43</v>
      </c>
      <c r="C106" s="340"/>
      <c r="D106" s="117">
        <f>'EVALUACIÓN PRIVADA'!E115*rpcmoncr</f>
        <v>0</v>
      </c>
      <c r="E106" s="117">
        <f t="shared" si="9"/>
        <v>0</v>
      </c>
    </row>
    <row r="107" spans="2:5" ht="13.5" thickBot="1">
      <c r="B107" s="195" t="s">
        <v>5</v>
      </c>
      <c r="C107" s="183"/>
      <c r="D107" s="117">
        <f>SUM(D101:D106)</f>
        <v>0</v>
      </c>
      <c r="E107" s="117">
        <f t="shared" si="9"/>
        <v>0</v>
      </c>
    </row>
    <row r="108" spans="1:5" ht="13.5" thickBot="1">
      <c r="A108" s="5"/>
      <c r="B108" s="86" t="s">
        <v>134</v>
      </c>
      <c r="C108" s="87"/>
      <c r="D108" s="42"/>
      <c r="E108" s="43"/>
    </row>
    <row r="109" spans="2:5" ht="13.5" thickBot="1">
      <c r="B109" s="339" t="s">
        <v>87</v>
      </c>
      <c r="C109" s="340"/>
      <c r="D109" s="117">
        <f>'EVALUACIÓN PRIVADA'!E118*rpcdivisa</f>
        <v>0</v>
      </c>
      <c r="E109" s="117">
        <f aca="true" t="shared" si="10" ref="E109:E115">SUM(D109:D109)</f>
        <v>0</v>
      </c>
    </row>
    <row r="110" spans="2:5" ht="13.5" thickBot="1">
      <c r="B110" s="339" t="s">
        <v>40</v>
      </c>
      <c r="C110" s="340"/>
      <c r="D110" s="117">
        <f>'EVALUACIÓN PRIVADA'!E119*1</f>
        <v>0</v>
      </c>
      <c r="E110" s="117">
        <f t="shared" si="10"/>
        <v>0</v>
      </c>
    </row>
    <row r="111" spans="2:5" ht="13.5" thickBot="1">
      <c r="B111" s="339" t="s">
        <v>39</v>
      </c>
      <c r="C111" s="340"/>
      <c r="D111" s="117">
        <f>'EVALUACIÓN PRIVADA'!E120*rpcmoc</f>
        <v>0</v>
      </c>
      <c r="E111" s="117">
        <f t="shared" si="10"/>
        <v>0</v>
      </c>
    </row>
    <row r="112" spans="2:5" ht="13.5" thickBot="1">
      <c r="B112" s="339" t="s">
        <v>41</v>
      </c>
      <c r="C112" s="340"/>
      <c r="D112" s="117">
        <f>'EVALUACIÓN PRIVADA'!E121*rpcmosc</f>
        <v>0</v>
      </c>
      <c r="E112" s="117">
        <f t="shared" si="10"/>
        <v>0</v>
      </c>
    </row>
    <row r="113" spans="2:5" ht="13.5" thickBot="1">
      <c r="B113" s="339" t="s">
        <v>42</v>
      </c>
      <c r="C113" s="340"/>
      <c r="D113" s="117">
        <f>'EVALUACIÓN PRIVADA'!E122*rpcmoncu</f>
        <v>0</v>
      </c>
      <c r="E113" s="117">
        <f t="shared" si="10"/>
        <v>0</v>
      </c>
    </row>
    <row r="114" spans="2:5" ht="13.5" thickBot="1">
      <c r="B114" s="339" t="s">
        <v>43</v>
      </c>
      <c r="C114" s="340"/>
      <c r="D114" s="117">
        <f>'EVALUACIÓN PRIVADA'!E123*rpcmoncr</f>
        <v>0</v>
      </c>
      <c r="E114" s="117">
        <f t="shared" si="10"/>
        <v>0</v>
      </c>
    </row>
    <row r="115" spans="2:5" ht="13.5" thickBot="1">
      <c r="B115" s="195" t="s">
        <v>5</v>
      </c>
      <c r="C115" s="183"/>
      <c r="D115" s="117">
        <f>SUM(D109:D114)</f>
        <v>0</v>
      </c>
      <c r="E115" s="117">
        <f t="shared" si="10"/>
        <v>0</v>
      </c>
    </row>
    <row r="116" spans="2:5" ht="13.5" customHeight="1" thickBot="1">
      <c r="B116" s="86" t="s">
        <v>135</v>
      </c>
      <c r="C116" s="87"/>
      <c r="D116" s="42"/>
      <c r="E116" s="43"/>
    </row>
    <row r="117" spans="2:5" ht="13.5" thickBot="1">
      <c r="B117" s="339" t="s">
        <v>87</v>
      </c>
      <c r="C117" s="340"/>
      <c r="D117" s="117">
        <f>'EVALUACIÓN PRIVADA'!E126*rpcdivisa</f>
        <v>0</v>
      </c>
      <c r="E117" s="117">
        <f aca="true" t="shared" si="11" ref="E117:E123">SUM(D117:D117)</f>
        <v>0</v>
      </c>
    </row>
    <row r="118" spans="2:5" ht="13.5" thickBot="1">
      <c r="B118" s="339" t="s">
        <v>40</v>
      </c>
      <c r="C118" s="340"/>
      <c r="D118" s="117">
        <f>'EVALUACIÓN PRIVADA'!E127*1</f>
        <v>0</v>
      </c>
      <c r="E118" s="117">
        <f t="shared" si="11"/>
        <v>0</v>
      </c>
    </row>
    <row r="119" spans="2:5" ht="13.5" thickBot="1">
      <c r="B119" s="339" t="s">
        <v>39</v>
      </c>
      <c r="C119" s="340"/>
      <c r="D119" s="117">
        <f>'EVALUACIÓN PRIVADA'!E128*rpcmoc</f>
        <v>0</v>
      </c>
      <c r="E119" s="117">
        <f t="shared" si="11"/>
        <v>0</v>
      </c>
    </row>
    <row r="120" spans="2:5" ht="13.5" thickBot="1">
      <c r="B120" s="339" t="s">
        <v>41</v>
      </c>
      <c r="C120" s="340"/>
      <c r="D120" s="117">
        <f>'EVALUACIÓN PRIVADA'!E129*rpcmosc</f>
        <v>0</v>
      </c>
      <c r="E120" s="117">
        <f t="shared" si="11"/>
        <v>0</v>
      </c>
    </row>
    <row r="121" spans="2:5" ht="13.5" thickBot="1">
      <c r="B121" s="339" t="s">
        <v>42</v>
      </c>
      <c r="C121" s="340"/>
      <c r="D121" s="117">
        <f>'EVALUACIÓN PRIVADA'!E130*rpcmoncu</f>
        <v>0</v>
      </c>
      <c r="E121" s="117">
        <f t="shared" si="11"/>
        <v>0</v>
      </c>
    </row>
    <row r="122" spans="2:5" ht="13.5" thickBot="1">
      <c r="B122" s="339" t="s">
        <v>43</v>
      </c>
      <c r="C122" s="340"/>
      <c r="D122" s="117">
        <f>'EVALUACIÓN PRIVADA'!E131*rpcmoncr</f>
        <v>0</v>
      </c>
      <c r="E122" s="117">
        <f t="shared" si="11"/>
        <v>0</v>
      </c>
    </row>
    <row r="123" spans="2:5" ht="13.5" thickBot="1">
      <c r="B123" s="195" t="s">
        <v>5</v>
      </c>
      <c r="C123" s="183"/>
      <c r="D123" s="117">
        <f>SUM(D117:D122)</f>
        <v>0</v>
      </c>
      <c r="E123" s="117">
        <f t="shared" si="11"/>
        <v>0</v>
      </c>
    </row>
    <row r="124" spans="2:5" ht="13.5" thickBot="1">
      <c r="B124" s="86" t="s">
        <v>176</v>
      </c>
      <c r="C124" s="87"/>
      <c r="D124" s="42"/>
      <c r="E124" s="43"/>
    </row>
    <row r="125" spans="2:5" ht="13.5" thickBot="1">
      <c r="B125" s="339" t="s">
        <v>87</v>
      </c>
      <c r="C125" s="340"/>
      <c r="D125" s="117">
        <f>'EVALUACIÓN PRIVADA'!E134*rpcdivisa</f>
        <v>0</v>
      </c>
      <c r="E125" s="117">
        <f aca="true" t="shared" si="12" ref="E125:E132">SUM(D125:D125)</f>
        <v>0</v>
      </c>
    </row>
    <row r="126" spans="2:5" ht="13.5" thickBot="1">
      <c r="B126" s="339" t="s">
        <v>40</v>
      </c>
      <c r="C126" s="340"/>
      <c r="D126" s="117">
        <f>'EVALUACIÓN PRIVADA'!E135*1</f>
        <v>0</v>
      </c>
      <c r="E126" s="117">
        <f t="shared" si="12"/>
        <v>0</v>
      </c>
    </row>
    <row r="127" spans="2:5" ht="13.5" thickBot="1">
      <c r="B127" s="339" t="s">
        <v>39</v>
      </c>
      <c r="C127" s="340"/>
      <c r="D127" s="117">
        <f>'EVALUACIÓN PRIVADA'!E136*rpcmoc</f>
        <v>0</v>
      </c>
      <c r="E127" s="117">
        <f t="shared" si="12"/>
        <v>0</v>
      </c>
    </row>
    <row r="128" spans="2:5" ht="13.5" thickBot="1">
      <c r="B128" s="339" t="s">
        <v>41</v>
      </c>
      <c r="C128" s="340"/>
      <c r="D128" s="117">
        <f>'EVALUACIÓN PRIVADA'!E137*rpcmosc</f>
        <v>0</v>
      </c>
      <c r="E128" s="117">
        <f t="shared" si="12"/>
        <v>0</v>
      </c>
    </row>
    <row r="129" spans="2:5" ht="13.5" thickBot="1">
      <c r="B129" s="339" t="s">
        <v>42</v>
      </c>
      <c r="C129" s="340"/>
      <c r="D129" s="117">
        <f>'EVALUACIÓN PRIVADA'!E138*rpcmoncu</f>
        <v>0</v>
      </c>
      <c r="E129" s="117">
        <f t="shared" si="12"/>
        <v>0</v>
      </c>
    </row>
    <row r="130" spans="2:5" ht="13.5" thickBot="1">
      <c r="B130" s="339" t="s">
        <v>43</v>
      </c>
      <c r="C130" s="340"/>
      <c r="D130" s="117">
        <f>'EVALUACIÓN PRIVADA'!E139*rpcmoncr</f>
        <v>0</v>
      </c>
      <c r="E130" s="117">
        <f t="shared" si="12"/>
        <v>0</v>
      </c>
    </row>
    <row r="131" spans="2:5" ht="13.5" thickBot="1">
      <c r="B131" s="195" t="s">
        <v>5</v>
      </c>
      <c r="C131" s="183"/>
      <c r="D131" s="117">
        <f>SUM(D125:D130)</f>
        <v>0</v>
      </c>
      <c r="E131" s="117">
        <f t="shared" si="12"/>
        <v>0</v>
      </c>
    </row>
    <row r="132" spans="2:5" ht="13.5" thickBot="1">
      <c r="B132" s="316" t="s">
        <v>112</v>
      </c>
      <c r="C132" s="338"/>
      <c r="D132" s="117">
        <f>(D91+D99+D107+D115+D123+D131)*CambioInversionSocial</f>
        <v>0</v>
      </c>
      <c r="E132" s="117">
        <f t="shared" si="12"/>
        <v>0</v>
      </c>
    </row>
    <row r="133" ht="13.5" thickBot="1"/>
    <row r="134" spans="2:5" ht="13.5" thickBot="1">
      <c r="B134" s="89" t="s">
        <v>62</v>
      </c>
      <c r="C134" s="90"/>
      <c r="D134" s="42"/>
      <c r="E134" s="80">
        <f>E132+E71</f>
        <v>0</v>
      </c>
    </row>
    <row r="135" spans="2:5" ht="13.5" hidden="1" thickBot="1">
      <c r="B135" s="339" t="s">
        <v>65</v>
      </c>
      <c r="C135" s="340"/>
      <c r="D135" s="117">
        <f>'EVALUACIÓN PRIVADA'!E144</f>
        <v>0</v>
      </c>
      <c r="E135" s="117">
        <f>SUM(D135:D135)</f>
        <v>0</v>
      </c>
    </row>
    <row r="136" spans="2:5" ht="13.5" thickBot="1">
      <c r="B136" s="339" t="s">
        <v>66</v>
      </c>
      <c r="C136" s="340"/>
      <c r="D136" s="117">
        <f>'EVALUACIÓN PRIVADA'!E145</f>
        <v>0</v>
      </c>
      <c r="E136" s="117">
        <f>SUM(D136:D136)</f>
        <v>0</v>
      </c>
    </row>
    <row r="137" spans="2:5" ht="13.5" thickBot="1">
      <c r="B137" s="195" t="s">
        <v>5</v>
      </c>
      <c r="C137" s="183"/>
      <c r="D137" s="117">
        <f>SUM(D136:D136)</f>
        <v>0</v>
      </c>
      <c r="E137" s="117">
        <f>SUM(D137:D137)</f>
        <v>0</v>
      </c>
    </row>
    <row r="138" spans="2:5" ht="13.5" thickBot="1">
      <c r="B138" s="82"/>
      <c r="C138" s="82"/>
      <c r="D138" s="5"/>
      <c r="E138" s="5"/>
    </row>
    <row r="139" spans="2:5" ht="13.5" thickBot="1">
      <c r="B139" s="324" t="s">
        <v>113</v>
      </c>
      <c r="C139" s="326"/>
      <c r="D139" s="117">
        <f>D71+D132+D137+D81</f>
        <v>0</v>
      </c>
      <c r="E139" s="117">
        <f>SUM(D139:D139)</f>
        <v>0</v>
      </c>
    </row>
    <row r="140" ht="13.5" thickBot="1"/>
    <row r="141" spans="2:5" ht="13.5" thickBot="1">
      <c r="B141" s="324" t="s">
        <v>199</v>
      </c>
      <c r="C141" s="326"/>
      <c r="D141" s="117">
        <f>D73+D134+D139+D83</f>
        <v>0</v>
      </c>
      <c r="E141" s="117">
        <f>SUM(D141)</f>
        <v>0</v>
      </c>
    </row>
    <row r="142" ht="13.5" hidden="1" thickBot="1"/>
    <row r="143" spans="2:4" ht="13.5" hidden="1" thickBot="1">
      <c r="B143" s="293" t="s">
        <v>44</v>
      </c>
      <c r="C143" s="295"/>
      <c r="D143" s="118"/>
    </row>
    <row r="144" spans="2:4" ht="13.5" hidden="1" thickBot="1">
      <c r="B144" s="293" t="s">
        <v>47</v>
      </c>
      <c r="C144" s="295"/>
      <c r="D144" s="118"/>
    </row>
    <row r="145" spans="2:4" ht="13.5" hidden="1" thickBot="1">
      <c r="B145" s="293" t="s">
        <v>24</v>
      </c>
      <c r="C145" s="295"/>
      <c r="D145" s="118">
        <f>-PMT(interessocial,numerobase,vacs)</f>
        <v>0</v>
      </c>
    </row>
    <row r="146" spans="2:4" ht="13.5" hidden="1" thickBot="1">
      <c r="B146" s="293" t="s">
        <v>194</v>
      </c>
      <c r="C146" s="295"/>
      <c r="D146" s="118"/>
    </row>
    <row r="147" spans="2:7" ht="13.5" hidden="1" thickBot="1">
      <c r="B147" s="293" t="s">
        <v>195</v>
      </c>
      <c r="C147" s="295"/>
      <c r="D147" s="118"/>
      <c r="F147" s="139" t="s">
        <v>196</v>
      </c>
      <c r="G147" s="177">
        <f>IF(vacs&lt;&gt;0,vais/vacs,0)</f>
        <v>0</v>
      </c>
    </row>
  </sheetData>
  <sheetProtection sheet="1" objects="1" scenarios="1"/>
  <mergeCells count="114">
    <mergeCell ref="B62:C62"/>
    <mergeCell ref="B146:C146"/>
    <mergeCell ref="B147:C147"/>
    <mergeCell ref="B122:C122"/>
    <mergeCell ref="B136:C136"/>
    <mergeCell ref="B137:C137"/>
    <mergeCell ref="B132:C132"/>
    <mergeCell ref="B128:C128"/>
    <mergeCell ref="B143:C143"/>
    <mergeCell ref="B145:C145"/>
    <mergeCell ref="B59:C59"/>
    <mergeCell ref="B117:C117"/>
    <mergeCell ref="B118:C118"/>
    <mergeCell ref="B107:C107"/>
    <mergeCell ref="B95:C95"/>
    <mergeCell ref="B103:C103"/>
    <mergeCell ref="B104:C104"/>
    <mergeCell ref="B105:C105"/>
    <mergeCell ref="B101:C101"/>
    <mergeCell ref="B96:C96"/>
    <mergeCell ref="B57:C57"/>
    <mergeCell ref="B56:C56"/>
    <mergeCell ref="B54:C54"/>
    <mergeCell ref="B50:C50"/>
    <mergeCell ref="B29:C29"/>
    <mergeCell ref="B24:C24"/>
    <mergeCell ref="B25:C25"/>
    <mergeCell ref="B26:C26"/>
    <mergeCell ref="B27:C27"/>
    <mergeCell ref="B28:C28"/>
    <mergeCell ref="B32:C32"/>
    <mergeCell ref="B94:C94"/>
    <mergeCell ref="B46:C46"/>
    <mergeCell ref="B35:C35"/>
    <mergeCell ref="B42:C42"/>
    <mergeCell ref="B43:C43"/>
    <mergeCell ref="B44:C44"/>
    <mergeCell ref="B61:C61"/>
    <mergeCell ref="B60:C60"/>
    <mergeCell ref="B49:C49"/>
    <mergeCell ref="B38:C38"/>
    <mergeCell ref="B85:C85"/>
    <mergeCell ref="B87:C87"/>
    <mergeCell ref="B90:C90"/>
    <mergeCell ref="B45:C45"/>
    <mergeCell ref="B51:C51"/>
    <mergeCell ref="B78:C78"/>
    <mergeCell ref="B48:C48"/>
    <mergeCell ref="B53:C53"/>
    <mergeCell ref="B58:C58"/>
    <mergeCell ref="B33:C33"/>
    <mergeCell ref="B30:C30"/>
    <mergeCell ref="B7:E7"/>
    <mergeCell ref="B12:E12"/>
    <mergeCell ref="B8:E8"/>
    <mergeCell ref="B9:E9"/>
    <mergeCell ref="B10:E10"/>
    <mergeCell ref="B11:E11"/>
    <mergeCell ref="E20:E21"/>
    <mergeCell ref="B19:C21"/>
    <mergeCell ref="B144:C144"/>
    <mergeCell ref="B141:C141"/>
    <mergeCell ref="B130:C130"/>
    <mergeCell ref="B131:C131"/>
    <mergeCell ref="B135:C135"/>
    <mergeCell ref="B139:C139"/>
    <mergeCell ref="B114:C114"/>
    <mergeCell ref="B110:C110"/>
    <mergeCell ref="B111:C111"/>
    <mergeCell ref="B112:C112"/>
    <mergeCell ref="B113:C113"/>
    <mergeCell ref="B66:C66"/>
    <mergeCell ref="B67:C67"/>
    <mergeCell ref="B68:C68"/>
    <mergeCell ref="B69:C69"/>
    <mergeCell ref="B109:C109"/>
    <mergeCell ref="B102:C102"/>
    <mergeCell ref="B106:C106"/>
    <mergeCell ref="B70:C70"/>
    <mergeCell ref="B99:C99"/>
    <mergeCell ref="B86:C86"/>
    <mergeCell ref="B98:C98"/>
    <mergeCell ref="B83:C83"/>
    <mergeCell ref="B89:C89"/>
    <mergeCell ref="B126:C126"/>
    <mergeCell ref="B129:C129"/>
    <mergeCell ref="B52:C52"/>
    <mergeCell ref="B127:C127"/>
    <mergeCell ref="B123:C123"/>
    <mergeCell ref="B119:C119"/>
    <mergeCell ref="B120:C120"/>
    <mergeCell ref="B121:C121"/>
    <mergeCell ref="B115:C115"/>
    <mergeCell ref="B97:C97"/>
    <mergeCell ref="B34:C34"/>
    <mergeCell ref="B40:C40"/>
    <mergeCell ref="B79:C79"/>
    <mergeCell ref="B80:C80"/>
    <mergeCell ref="B36:C36"/>
    <mergeCell ref="B37:C37"/>
    <mergeCell ref="B71:C71"/>
    <mergeCell ref="B41:C41"/>
    <mergeCell ref="B64:C64"/>
    <mergeCell ref="B65:C65"/>
    <mergeCell ref="D19:E19"/>
    <mergeCell ref="B125:C125"/>
    <mergeCell ref="B74:C74"/>
    <mergeCell ref="B75:C75"/>
    <mergeCell ref="B76:C76"/>
    <mergeCell ref="B81:C81"/>
    <mergeCell ref="B77:C77"/>
    <mergeCell ref="B91:C91"/>
    <mergeCell ref="B93:C93"/>
    <mergeCell ref="B88:C88"/>
  </mergeCells>
  <printOptions/>
  <pageMargins left="0.75" right="0.75" top="1" bottom="1" header="0" footer="0"/>
  <pageSetup horizontalDpi="300" verticalDpi="300" orientation="landscape" scale="59" r:id="rId4"/>
  <headerFooter alignWithMargins="0">
    <oddFooter>&amp;RPágina &amp;P de &amp;N</oddFooter>
  </headerFooter>
  <rowBreaks count="1" manualBreakCount="1">
    <brk id="54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4:Z51"/>
  <sheetViews>
    <sheetView showGridLines="0" showRowColHeaders="0" workbookViewId="0" topLeftCell="A1">
      <pane ySplit="3" topLeftCell="BM4" activePane="bottomLeft" state="frozen"/>
      <selection pane="topLeft" activeCell="C12" sqref="C12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12.7109375" style="0" customWidth="1"/>
    <col min="3" max="14" width="10.421875" style="0" customWidth="1"/>
  </cols>
  <sheetData>
    <row r="1" ht="13.5" customHeight="1"/>
    <row r="2" ht="13.5" customHeight="1"/>
    <row r="3" ht="40.5" customHeight="1"/>
    <row r="4" spans="1:8" ht="23.25">
      <c r="A4" s="9"/>
      <c r="B4" s="9" t="s">
        <v>48</v>
      </c>
      <c r="H4" s="9" t="s">
        <v>240</v>
      </c>
    </row>
    <row r="5" spans="2:10" ht="12.75">
      <c r="B5" s="353" t="s">
        <v>1</v>
      </c>
      <c r="C5" s="354"/>
      <c r="D5" s="352" t="s">
        <v>8</v>
      </c>
      <c r="H5" s="352" t="s">
        <v>1</v>
      </c>
      <c r="I5" s="352"/>
      <c r="J5" s="352" t="s">
        <v>8</v>
      </c>
    </row>
    <row r="6" spans="2:10" ht="12.75">
      <c r="B6" s="355"/>
      <c r="C6" s="356"/>
      <c r="D6" s="352"/>
      <c r="H6" s="352"/>
      <c r="I6" s="352"/>
      <c r="J6" s="352"/>
    </row>
    <row r="7" spans="2:10" ht="13.5" customHeight="1">
      <c r="B7" s="350" t="s">
        <v>46</v>
      </c>
      <c r="C7" s="351"/>
      <c r="D7" s="153">
        <f>vacp</f>
        <v>0</v>
      </c>
      <c r="H7" s="347" t="s">
        <v>44</v>
      </c>
      <c r="I7" s="347"/>
      <c r="J7" s="153">
        <f>vacs</f>
        <v>0</v>
      </c>
    </row>
    <row r="8" spans="2:10" ht="12.75">
      <c r="B8" s="345" t="s">
        <v>45</v>
      </c>
      <c r="C8" s="346"/>
      <c r="D8" s="180">
        <f>vanp</f>
        <v>0</v>
      </c>
      <c r="H8" s="347" t="s">
        <v>47</v>
      </c>
      <c r="I8" s="347"/>
      <c r="J8" s="174">
        <f>vans</f>
        <v>0</v>
      </c>
    </row>
    <row r="9" spans="2:10" ht="13.5" customHeight="1">
      <c r="B9" s="350" t="s">
        <v>33</v>
      </c>
      <c r="C9" s="351"/>
      <c r="D9" s="153">
        <f>caep</f>
        <v>0</v>
      </c>
      <c r="H9" s="347" t="s">
        <v>24</v>
      </c>
      <c r="I9" s="347"/>
      <c r="J9" s="153">
        <f>caes</f>
        <v>0</v>
      </c>
    </row>
    <row r="10" spans="2:10" ht="13.5" customHeight="1">
      <c r="B10" s="166" t="s">
        <v>197</v>
      </c>
      <c r="C10" s="172">
        <v>0.1</v>
      </c>
      <c r="D10" s="154">
        <f>IF(ISERROR(tirp),0,tirp)</f>
        <v>0</v>
      </c>
      <c r="E10" s="178"/>
      <c r="H10" s="166" t="s">
        <v>194</v>
      </c>
      <c r="I10" s="172">
        <v>0.1</v>
      </c>
      <c r="J10" s="154">
        <f>IF(ISERROR(tirs),0,tirs)</f>
        <v>0</v>
      </c>
    </row>
    <row r="11" spans="2:10" ht="13.5" customHeight="1">
      <c r="B11" s="350" t="s">
        <v>222</v>
      </c>
      <c r="C11" s="351"/>
      <c r="D11" s="153">
        <f>BeneficioCostoPrivado</f>
        <v>0</v>
      </c>
      <c r="H11" s="347" t="s">
        <v>223</v>
      </c>
      <c r="I11" s="347"/>
      <c r="J11" s="174">
        <f>BeneficioCostoSocial</f>
        <v>0</v>
      </c>
    </row>
    <row r="12" ht="13.5" customHeight="1">
      <c r="H12" s="173"/>
    </row>
    <row r="13" ht="21" customHeight="1">
      <c r="B13" s="9" t="s">
        <v>221</v>
      </c>
    </row>
    <row r="14" spans="2:10" ht="12.75" customHeight="1">
      <c r="B14" s="229" t="s">
        <v>1</v>
      </c>
      <c r="C14" s="230"/>
      <c r="D14" s="229" t="s">
        <v>8</v>
      </c>
      <c r="E14" s="359" t="str">
        <f>IF('EVALUACIÓN PRIVADA'!B1=TRUE,"Indicadores Estándar    Bs.","Indicadores Estándar U.S.$")</f>
        <v>Indicadores Estándar U.S.$</v>
      </c>
      <c r="F14" s="359"/>
      <c r="H14" s="229" t="s">
        <v>1</v>
      </c>
      <c r="I14" s="230"/>
      <c r="J14" s="357" t="s">
        <v>8</v>
      </c>
    </row>
    <row r="15" spans="2:10" ht="12.75" customHeight="1">
      <c r="B15" s="348"/>
      <c r="C15" s="208"/>
      <c r="D15" s="348"/>
      <c r="E15" s="359"/>
      <c r="F15" s="359"/>
      <c r="H15" s="348"/>
      <c r="I15" s="208"/>
      <c r="J15" s="358"/>
    </row>
    <row r="16" spans="2:10" ht="12.75" customHeight="1">
      <c r="B16" s="231"/>
      <c r="C16" s="232"/>
      <c r="D16" s="349"/>
      <c r="E16" s="161" t="s">
        <v>225</v>
      </c>
      <c r="F16" s="161" t="s">
        <v>226</v>
      </c>
      <c r="H16" s="231"/>
      <c r="I16" s="232"/>
      <c r="J16" s="349"/>
    </row>
    <row r="17" spans="2:10" ht="13.5" customHeight="1">
      <c r="B17" s="350" t="s">
        <v>237</v>
      </c>
      <c r="C17" s="351"/>
      <c r="D17" s="153">
        <f>IF(Beneficiarios&gt;0,D9/Beneficiarios,)</f>
        <v>0</v>
      </c>
      <c r="E17" s="168"/>
      <c r="F17" s="168"/>
      <c r="H17" s="350" t="s">
        <v>236</v>
      </c>
      <c r="I17" s="351"/>
      <c r="J17" s="153">
        <f>IF(Beneficiarios&gt;0,J9/Beneficiarios,)</f>
        <v>0</v>
      </c>
    </row>
    <row r="18" spans="2:10" ht="13.5" customHeight="1">
      <c r="B18" s="350" t="s">
        <v>200</v>
      </c>
      <c r="C18" s="351"/>
      <c r="D18" s="153">
        <f>IF(AreaBeneficiada&gt;0,D9/AreaBeneficiada,)</f>
        <v>0</v>
      </c>
      <c r="E18" s="169"/>
      <c r="F18" s="169"/>
      <c r="H18" s="347" t="s">
        <v>201</v>
      </c>
      <c r="I18" s="347"/>
      <c r="J18" s="153">
        <f>IF(AreaBeneficiada&gt;0,J9/AreaBeneficiada,)</f>
        <v>0</v>
      </c>
    </row>
    <row r="19" spans="2:10" ht="13.5" customHeight="1">
      <c r="B19" s="345" t="s">
        <v>214</v>
      </c>
      <c r="C19" s="346"/>
      <c r="D19" s="180">
        <f>IF(Beneficiarios&gt;0,D7/Beneficiarios,)</f>
        <v>0</v>
      </c>
      <c r="E19" s="169">
        <f>IF('EVALUACIÓN PRIVADA'!B1=TRUE,PREPARACION!B3*TipodeCambio,PREPARACION!B3)</f>
        <v>312</v>
      </c>
      <c r="F19" s="169">
        <f>IF('EVALUACIÓN PRIVADA'!B1=TRUE,PREPARACION!C3*TipodeCambio,PREPARACION!C3)</f>
        <v>95</v>
      </c>
      <c r="H19" s="347" t="s">
        <v>215</v>
      </c>
      <c r="I19" s="347"/>
      <c r="J19" s="153">
        <f>IF(Conexiones&gt;0,J7/Conexiones,)</f>
        <v>0</v>
      </c>
    </row>
    <row r="20" spans="2:10" ht="13.5" customHeight="1">
      <c r="B20" s="345" t="s">
        <v>213</v>
      </c>
      <c r="C20" s="346"/>
      <c r="D20" s="180">
        <f>IF(Conexiones&gt;0,D7/Conexiones,)</f>
        <v>0</v>
      </c>
      <c r="E20" s="169">
        <f>IF('EVALUACIÓN PRIVADA'!B1=TRUE,PREPARACION!D1*TipodeCambio,PREPARACION!D1)</f>
        <v>773</v>
      </c>
      <c r="F20" s="169">
        <f>IF('EVALUACIÓN PRIVADA'!B1=TRUE,PREPARACION!E1*TipodeCambio,PREPARACION!E1)</f>
        <v>133</v>
      </c>
      <c r="H20" s="347" t="s">
        <v>216</v>
      </c>
      <c r="I20" s="347"/>
      <c r="J20" s="153">
        <f>IF(Beneficiarios&gt;0,J7/Beneficiarios,)</f>
        <v>0</v>
      </c>
    </row>
    <row r="21" spans="2:6" ht="13.5" customHeight="1">
      <c r="B21" s="345" t="s">
        <v>250</v>
      </c>
      <c r="C21" s="346"/>
      <c r="D21" s="180">
        <f>IF(Beneficiarios&gt;0,celda6n/Beneficiarios,)</f>
        <v>0</v>
      </c>
      <c r="E21" s="169">
        <f>IF('EVALUACIÓN PRIVADA'!B1=TRUE,PREPARACION!B1*TipodeCambio,PREPARACION!B1)</f>
        <v>281</v>
      </c>
      <c r="F21" s="169">
        <f>IF('EVALUACIÓN PRIVADA'!B1=TRUE,PREPARACION!C1*TipodeCambio,PREPARACION!C1)</f>
        <v>64</v>
      </c>
    </row>
    <row r="22" spans="2:6" ht="13.5" customHeight="1">
      <c r="B22" s="345" t="s">
        <v>251</v>
      </c>
      <c r="C22" s="346"/>
      <c r="D22" s="180">
        <f>IF(Conexiones&gt;0,celda6n/Conexiones,)</f>
        <v>0</v>
      </c>
      <c r="E22" s="169">
        <f>IF('EVALUACIÓN PRIVADA'!B1=TRUE,PREPARACION!B2*TipodeCambio,PREPARACION!B2)</f>
        <v>655</v>
      </c>
      <c r="F22" s="169">
        <f>IF('EVALUACIÓN PRIVADA'!B1=TRUE,PREPARACION!C2*TipodeCambio,PREPARACION!C2)</f>
        <v>113</v>
      </c>
    </row>
    <row r="23" ht="20.25">
      <c r="A23" s="9"/>
    </row>
    <row r="24" ht="20.25">
      <c r="B24" s="141" t="s">
        <v>247</v>
      </c>
    </row>
    <row r="25" spans="2:26" ht="12.75" customHeight="1" hidden="1">
      <c r="B25" s="341" t="s">
        <v>231</v>
      </c>
      <c r="C25" s="342" t="s">
        <v>218</v>
      </c>
      <c r="D25" s="343"/>
      <c r="E25" s="343"/>
      <c r="F25" s="343"/>
      <c r="G25" s="343"/>
      <c r="H25" s="343"/>
      <c r="I25" s="343"/>
      <c r="J25" s="344"/>
      <c r="K25" s="227" t="s">
        <v>219</v>
      </c>
      <c r="L25" s="227"/>
      <c r="M25" s="227"/>
      <c r="N25" s="227"/>
      <c r="O25" s="227"/>
      <c r="P25" s="227"/>
      <c r="Q25" s="227"/>
      <c r="R25" s="227"/>
      <c r="S25" s="227" t="s">
        <v>220</v>
      </c>
      <c r="T25" s="227"/>
      <c r="U25" s="227"/>
      <c r="V25" s="227"/>
      <c r="W25" s="227"/>
      <c r="X25" s="227"/>
      <c r="Y25" s="227"/>
      <c r="Z25" s="227"/>
    </row>
    <row r="26" spans="2:26" ht="12.75" hidden="1">
      <c r="B26" s="341"/>
      <c r="C26" s="227" t="s">
        <v>205</v>
      </c>
      <c r="D26" s="227"/>
      <c r="E26" s="227"/>
      <c r="F26" s="227"/>
      <c r="G26" s="227" t="s">
        <v>206</v>
      </c>
      <c r="H26" s="227"/>
      <c r="I26" s="227"/>
      <c r="J26" s="227"/>
      <c r="K26" s="227" t="s">
        <v>205</v>
      </c>
      <c r="L26" s="227"/>
      <c r="M26" s="227"/>
      <c r="N26" s="227"/>
      <c r="O26" s="227" t="s">
        <v>206</v>
      </c>
      <c r="P26" s="227"/>
      <c r="Q26" s="227"/>
      <c r="R26" s="227"/>
      <c r="S26" s="227" t="s">
        <v>205</v>
      </c>
      <c r="T26" s="227"/>
      <c r="U26" s="227"/>
      <c r="V26" s="227"/>
      <c r="W26" s="227" t="s">
        <v>206</v>
      </c>
      <c r="X26" s="227"/>
      <c r="Y26" s="227"/>
      <c r="Z26" s="227"/>
    </row>
    <row r="27" spans="2:26" ht="12.75" hidden="1">
      <c r="B27" s="341"/>
      <c r="C27" s="227" t="s">
        <v>228</v>
      </c>
      <c r="D27" s="227"/>
      <c r="E27" s="227" t="s">
        <v>229</v>
      </c>
      <c r="F27" s="227"/>
      <c r="G27" s="227" t="s">
        <v>228</v>
      </c>
      <c r="H27" s="227"/>
      <c r="I27" s="227" t="s">
        <v>229</v>
      </c>
      <c r="J27" s="227"/>
      <c r="K27" s="227" t="s">
        <v>228</v>
      </c>
      <c r="L27" s="227"/>
      <c r="M27" s="227" t="s">
        <v>229</v>
      </c>
      <c r="N27" s="227"/>
      <c r="O27" s="227" t="s">
        <v>228</v>
      </c>
      <c r="P27" s="227"/>
      <c r="Q27" s="227" t="s">
        <v>229</v>
      </c>
      <c r="R27" s="227"/>
      <c r="S27" s="227" t="s">
        <v>228</v>
      </c>
      <c r="T27" s="227"/>
      <c r="U27" s="227" t="s">
        <v>229</v>
      </c>
      <c r="V27" s="227"/>
      <c r="W27" s="227" t="s">
        <v>228</v>
      </c>
      <c r="X27" s="227"/>
      <c r="Y27" s="227" t="s">
        <v>229</v>
      </c>
      <c r="Z27" s="227"/>
    </row>
    <row r="28" spans="2:26" ht="12.75" hidden="1">
      <c r="B28" s="167" t="s">
        <v>204</v>
      </c>
      <c r="C28" s="140" t="s">
        <v>225</v>
      </c>
      <c r="D28" s="140" t="s">
        <v>226</v>
      </c>
      <c r="E28" s="140" t="s">
        <v>225</v>
      </c>
      <c r="F28" s="140" t="s">
        <v>226</v>
      </c>
      <c r="G28" s="140" t="s">
        <v>225</v>
      </c>
      <c r="H28" s="140" t="s">
        <v>226</v>
      </c>
      <c r="I28" s="140" t="s">
        <v>225</v>
      </c>
      <c r="J28" s="140" t="s">
        <v>226</v>
      </c>
      <c r="K28" s="140" t="s">
        <v>225</v>
      </c>
      <c r="L28" s="140" t="s">
        <v>226</v>
      </c>
      <c r="M28" s="140" t="s">
        <v>225</v>
      </c>
      <c r="N28" s="140" t="s">
        <v>226</v>
      </c>
      <c r="O28" s="140" t="s">
        <v>225</v>
      </c>
      <c r="P28" s="140" t="s">
        <v>226</v>
      </c>
      <c r="Q28" s="140" t="s">
        <v>225</v>
      </c>
      <c r="R28" s="140" t="s">
        <v>226</v>
      </c>
      <c r="S28" s="140" t="s">
        <v>225</v>
      </c>
      <c r="T28" s="140" t="s">
        <v>226</v>
      </c>
      <c r="U28" s="140" t="s">
        <v>225</v>
      </c>
      <c r="V28" s="140" t="s">
        <v>226</v>
      </c>
      <c r="W28" s="140" t="s">
        <v>225</v>
      </c>
      <c r="X28" s="140" t="s">
        <v>226</v>
      </c>
      <c r="Y28" s="140" t="s">
        <v>225</v>
      </c>
      <c r="Z28" s="140" t="s">
        <v>226</v>
      </c>
    </row>
    <row r="29" spans="2:26" ht="12.75" hidden="1">
      <c r="B29" s="142" t="s">
        <v>207</v>
      </c>
      <c r="C29" s="142">
        <v>281</v>
      </c>
      <c r="D29" s="142">
        <v>64</v>
      </c>
      <c r="E29" s="142">
        <v>281</v>
      </c>
      <c r="F29" s="142">
        <v>64</v>
      </c>
      <c r="G29" s="142">
        <v>131</v>
      </c>
      <c r="H29" s="142">
        <v>120</v>
      </c>
      <c r="I29" s="142">
        <v>131</v>
      </c>
      <c r="J29" s="142">
        <v>120</v>
      </c>
      <c r="K29" s="142">
        <v>166</v>
      </c>
      <c r="L29" s="142">
        <v>27</v>
      </c>
      <c r="M29" s="142">
        <v>166</v>
      </c>
      <c r="N29" s="142">
        <v>27</v>
      </c>
      <c r="O29" s="142">
        <v>132</v>
      </c>
      <c r="P29" s="142">
        <v>121</v>
      </c>
      <c r="Q29" s="142">
        <v>132</v>
      </c>
      <c r="R29" s="142">
        <v>121</v>
      </c>
      <c r="S29" s="142"/>
      <c r="T29" s="142"/>
      <c r="U29" s="142"/>
      <c r="V29" s="142"/>
      <c r="W29" s="142">
        <v>138</v>
      </c>
      <c r="X29" s="142">
        <v>119</v>
      </c>
      <c r="Y29" s="142">
        <v>138</v>
      </c>
      <c r="Z29" s="142">
        <v>119</v>
      </c>
    </row>
    <row r="30" spans="2:26" ht="13.5" customHeight="1" hidden="1">
      <c r="B30" s="142" t="s">
        <v>208</v>
      </c>
      <c r="C30" s="142">
        <v>121</v>
      </c>
      <c r="D30" s="142">
        <v>55</v>
      </c>
      <c r="E30" s="142">
        <v>121</v>
      </c>
      <c r="F30" s="142">
        <v>55</v>
      </c>
      <c r="G30" s="142">
        <v>121</v>
      </c>
      <c r="H30" s="142">
        <v>82</v>
      </c>
      <c r="I30" s="142">
        <v>121</v>
      </c>
      <c r="J30" s="142">
        <v>82</v>
      </c>
      <c r="K30" s="142">
        <v>101</v>
      </c>
      <c r="L30" s="142">
        <v>65</v>
      </c>
      <c r="M30" s="142">
        <v>101</v>
      </c>
      <c r="N30" s="142">
        <v>65</v>
      </c>
      <c r="O30" s="142">
        <v>107</v>
      </c>
      <c r="P30" s="142">
        <v>84</v>
      </c>
      <c r="Q30" s="142">
        <v>107</v>
      </c>
      <c r="R30" s="142">
        <v>84</v>
      </c>
      <c r="S30" s="142"/>
      <c r="T30" s="142"/>
      <c r="U30" s="142"/>
      <c r="V30" s="142"/>
      <c r="W30" s="142">
        <v>214</v>
      </c>
      <c r="X30" s="142">
        <v>83</v>
      </c>
      <c r="Y30" s="142">
        <v>214</v>
      </c>
      <c r="Z30" s="142">
        <v>83</v>
      </c>
    </row>
    <row r="31" ht="15" customHeight="1" hidden="1">
      <c r="B31" s="141"/>
    </row>
    <row r="32" spans="2:26" ht="12.75" customHeight="1" hidden="1">
      <c r="B32" s="341" t="s">
        <v>230</v>
      </c>
      <c r="C32" s="342" t="s">
        <v>218</v>
      </c>
      <c r="D32" s="343"/>
      <c r="E32" s="343"/>
      <c r="F32" s="343"/>
      <c r="G32" s="343"/>
      <c r="H32" s="343"/>
      <c r="I32" s="343"/>
      <c r="J32" s="344"/>
      <c r="K32" s="227" t="s">
        <v>219</v>
      </c>
      <c r="L32" s="227"/>
      <c r="M32" s="227"/>
      <c r="N32" s="227"/>
      <c r="O32" s="227"/>
      <c r="P32" s="227"/>
      <c r="Q32" s="227"/>
      <c r="R32" s="227"/>
      <c r="S32" s="227" t="s">
        <v>220</v>
      </c>
      <c r="T32" s="227"/>
      <c r="U32" s="227"/>
      <c r="V32" s="227"/>
      <c r="W32" s="227"/>
      <c r="X32" s="227"/>
      <c r="Y32" s="227"/>
      <c r="Z32" s="227"/>
    </row>
    <row r="33" spans="2:26" ht="12.75" hidden="1">
      <c r="B33" s="341"/>
      <c r="C33" s="227" t="s">
        <v>205</v>
      </c>
      <c r="D33" s="227"/>
      <c r="E33" s="227"/>
      <c r="F33" s="227"/>
      <c r="G33" s="227" t="s">
        <v>206</v>
      </c>
      <c r="H33" s="227"/>
      <c r="I33" s="227"/>
      <c r="J33" s="227"/>
      <c r="K33" s="227" t="s">
        <v>205</v>
      </c>
      <c r="L33" s="227"/>
      <c r="M33" s="227"/>
      <c r="N33" s="227"/>
      <c r="O33" s="227" t="s">
        <v>206</v>
      </c>
      <c r="P33" s="227"/>
      <c r="Q33" s="227"/>
      <c r="R33" s="227"/>
      <c r="S33" s="227" t="s">
        <v>205</v>
      </c>
      <c r="T33" s="227"/>
      <c r="U33" s="227"/>
      <c r="V33" s="227"/>
      <c r="W33" s="227" t="s">
        <v>206</v>
      </c>
      <c r="X33" s="227"/>
      <c r="Y33" s="227"/>
      <c r="Z33" s="227"/>
    </row>
    <row r="34" spans="2:26" ht="12.75" hidden="1">
      <c r="B34" s="341"/>
      <c r="C34" s="227" t="s">
        <v>228</v>
      </c>
      <c r="D34" s="227"/>
      <c r="E34" s="227" t="s">
        <v>229</v>
      </c>
      <c r="F34" s="227"/>
      <c r="G34" s="227" t="s">
        <v>228</v>
      </c>
      <c r="H34" s="227"/>
      <c r="I34" s="227" t="s">
        <v>229</v>
      </c>
      <c r="J34" s="227"/>
      <c r="K34" s="227" t="s">
        <v>228</v>
      </c>
      <c r="L34" s="227"/>
      <c r="M34" s="227" t="s">
        <v>229</v>
      </c>
      <c r="N34" s="227"/>
      <c r="O34" s="227" t="s">
        <v>228</v>
      </c>
      <c r="P34" s="227"/>
      <c r="Q34" s="227" t="s">
        <v>229</v>
      </c>
      <c r="R34" s="227"/>
      <c r="S34" s="227" t="s">
        <v>228</v>
      </c>
      <c r="T34" s="227"/>
      <c r="U34" s="227" t="s">
        <v>229</v>
      </c>
      <c r="V34" s="227"/>
      <c r="W34" s="227" t="s">
        <v>228</v>
      </c>
      <c r="X34" s="227"/>
      <c r="Y34" s="227" t="s">
        <v>229</v>
      </c>
      <c r="Z34" s="227"/>
    </row>
    <row r="35" spans="2:26" ht="12.75" hidden="1">
      <c r="B35" s="167" t="s">
        <v>204</v>
      </c>
      <c r="C35" s="140" t="s">
        <v>225</v>
      </c>
      <c r="D35" s="140" t="s">
        <v>226</v>
      </c>
      <c r="E35" s="140" t="s">
        <v>225</v>
      </c>
      <c r="F35" s="140" t="s">
        <v>226</v>
      </c>
      <c r="G35" s="140" t="s">
        <v>225</v>
      </c>
      <c r="H35" s="140" t="s">
        <v>226</v>
      </c>
      <c r="I35" s="140" t="s">
        <v>225</v>
      </c>
      <c r="J35" s="140" t="s">
        <v>226</v>
      </c>
      <c r="K35" s="140" t="s">
        <v>225</v>
      </c>
      <c r="L35" s="140" t="s">
        <v>226</v>
      </c>
      <c r="M35" s="140" t="s">
        <v>225</v>
      </c>
      <c r="N35" s="140" t="s">
        <v>226</v>
      </c>
      <c r="O35" s="140" t="s">
        <v>225</v>
      </c>
      <c r="P35" s="140" t="s">
        <v>226</v>
      </c>
      <c r="Q35" s="140" t="s">
        <v>225</v>
      </c>
      <c r="R35" s="140" t="s">
        <v>226</v>
      </c>
      <c r="S35" s="140" t="s">
        <v>225</v>
      </c>
      <c r="T35" s="140" t="s">
        <v>226</v>
      </c>
      <c r="U35" s="140" t="s">
        <v>225</v>
      </c>
      <c r="V35" s="140" t="s">
        <v>226</v>
      </c>
      <c r="W35" s="140" t="s">
        <v>225</v>
      </c>
      <c r="X35" s="140" t="s">
        <v>226</v>
      </c>
      <c r="Y35" s="140" t="s">
        <v>225</v>
      </c>
      <c r="Z35" s="140" t="s">
        <v>226</v>
      </c>
    </row>
    <row r="36" spans="2:26" ht="12.75" hidden="1">
      <c r="B36" s="142" t="s">
        <v>207</v>
      </c>
      <c r="C36" s="142">
        <v>655</v>
      </c>
      <c r="D36" s="142">
        <v>113</v>
      </c>
      <c r="E36" s="142">
        <v>655</v>
      </c>
      <c r="F36" s="142">
        <v>113</v>
      </c>
      <c r="G36" s="142">
        <v>404</v>
      </c>
      <c r="H36" s="142">
        <v>364</v>
      </c>
      <c r="I36" s="142">
        <v>404</v>
      </c>
      <c r="J36" s="142">
        <v>364</v>
      </c>
      <c r="K36" s="142">
        <v>422</v>
      </c>
      <c r="L36" s="142">
        <v>114</v>
      </c>
      <c r="M36" s="142">
        <v>422</v>
      </c>
      <c r="N36" s="142">
        <v>114</v>
      </c>
      <c r="O36" s="142">
        <v>465</v>
      </c>
      <c r="P36" s="142">
        <v>421</v>
      </c>
      <c r="Q36" s="142">
        <v>465</v>
      </c>
      <c r="R36" s="142">
        <v>421</v>
      </c>
      <c r="S36" s="142"/>
      <c r="T36" s="142"/>
      <c r="U36" s="142"/>
      <c r="V36" s="142"/>
      <c r="W36" s="142">
        <v>585</v>
      </c>
      <c r="X36" s="142">
        <v>494</v>
      </c>
      <c r="Y36" s="142">
        <v>585</v>
      </c>
      <c r="Z36" s="142">
        <v>494</v>
      </c>
    </row>
    <row r="37" spans="2:26" ht="12.75" hidden="1">
      <c r="B37" s="142" t="s">
        <v>208</v>
      </c>
      <c r="C37" s="142">
        <v>279</v>
      </c>
      <c r="D37" s="142">
        <v>167</v>
      </c>
      <c r="E37" s="142">
        <v>279</v>
      </c>
      <c r="F37" s="142">
        <v>167</v>
      </c>
      <c r="G37" s="142">
        <v>420</v>
      </c>
      <c r="H37" s="142">
        <v>188</v>
      </c>
      <c r="I37" s="142">
        <v>420</v>
      </c>
      <c r="J37" s="142">
        <v>188</v>
      </c>
      <c r="K37" s="142">
        <v>367</v>
      </c>
      <c r="L37" s="142">
        <v>225</v>
      </c>
      <c r="M37" s="142">
        <v>367</v>
      </c>
      <c r="N37" s="142">
        <v>225</v>
      </c>
      <c r="O37" s="142">
        <v>368</v>
      </c>
      <c r="P37" s="142">
        <v>264</v>
      </c>
      <c r="Q37" s="142">
        <v>368</v>
      </c>
      <c r="R37" s="142">
        <v>264</v>
      </c>
      <c r="S37" s="142"/>
      <c r="T37" s="142"/>
      <c r="U37" s="142"/>
      <c r="V37" s="142"/>
      <c r="W37" s="142">
        <v>804</v>
      </c>
      <c r="X37" s="142">
        <v>453</v>
      </c>
      <c r="Y37" s="142">
        <v>804</v>
      </c>
      <c r="Z37" s="142">
        <v>453</v>
      </c>
    </row>
    <row r="38" ht="12.75" hidden="1"/>
    <row r="39" spans="2:26" ht="12.75" hidden="1">
      <c r="B39" s="341" t="s">
        <v>214</v>
      </c>
      <c r="C39" s="342" t="s">
        <v>218</v>
      </c>
      <c r="D39" s="343"/>
      <c r="E39" s="343"/>
      <c r="F39" s="343"/>
      <c r="G39" s="343"/>
      <c r="H39" s="343"/>
      <c r="I39" s="343"/>
      <c r="J39" s="344"/>
      <c r="K39" s="227" t="s">
        <v>219</v>
      </c>
      <c r="L39" s="227"/>
      <c r="M39" s="227"/>
      <c r="N39" s="227"/>
      <c r="O39" s="227"/>
      <c r="P39" s="227"/>
      <c r="Q39" s="227"/>
      <c r="R39" s="227"/>
      <c r="S39" s="227" t="s">
        <v>220</v>
      </c>
      <c r="T39" s="227"/>
      <c r="U39" s="227"/>
      <c r="V39" s="227"/>
      <c r="W39" s="227"/>
      <c r="X39" s="227"/>
      <c r="Y39" s="227"/>
      <c r="Z39" s="227"/>
    </row>
    <row r="40" spans="2:26" ht="12.75" hidden="1">
      <c r="B40" s="341"/>
      <c r="C40" s="227" t="s">
        <v>205</v>
      </c>
      <c r="D40" s="227"/>
      <c r="E40" s="227"/>
      <c r="F40" s="227"/>
      <c r="G40" s="227" t="s">
        <v>206</v>
      </c>
      <c r="H40" s="227"/>
      <c r="I40" s="227"/>
      <c r="J40" s="227"/>
      <c r="K40" s="227" t="s">
        <v>205</v>
      </c>
      <c r="L40" s="227"/>
      <c r="M40" s="227"/>
      <c r="N40" s="227"/>
      <c r="O40" s="227" t="s">
        <v>206</v>
      </c>
      <c r="P40" s="227"/>
      <c r="Q40" s="227"/>
      <c r="R40" s="227"/>
      <c r="S40" s="227" t="s">
        <v>205</v>
      </c>
      <c r="T40" s="227"/>
      <c r="U40" s="227"/>
      <c r="V40" s="227"/>
      <c r="W40" s="227" t="s">
        <v>206</v>
      </c>
      <c r="X40" s="227"/>
      <c r="Y40" s="227"/>
      <c r="Z40" s="227"/>
    </row>
    <row r="41" spans="2:26" ht="12.75" hidden="1">
      <c r="B41" s="341"/>
      <c r="C41" s="227" t="s">
        <v>228</v>
      </c>
      <c r="D41" s="227"/>
      <c r="E41" s="227" t="s">
        <v>229</v>
      </c>
      <c r="F41" s="227"/>
      <c r="G41" s="227" t="s">
        <v>228</v>
      </c>
      <c r="H41" s="227"/>
      <c r="I41" s="227" t="s">
        <v>229</v>
      </c>
      <c r="J41" s="227"/>
      <c r="K41" s="227" t="s">
        <v>228</v>
      </c>
      <c r="L41" s="227"/>
      <c r="M41" s="227" t="s">
        <v>229</v>
      </c>
      <c r="N41" s="227"/>
      <c r="O41" s="227" t="s">
        <v>228</v>
      </c>
      <c r="P41" s="227"/>
      <c r="Q41" s="227" t="s">
        <v>229</v>
      </c>
      <c r="R41" s="227"/>
      <c r="S41" s="227" t="s">
        <v>228</v>
      </c>
      <c r="T41" s="227"/>
      <c r="U41" s="227" t="s">
        <v>229</v>
      </c>
      <c r="V41" s="227"/>
      <c r="W41" s="227" t="s">
        <v>228</v>
      </c>
      <c r="X41" s="227"/>
      <c r="Y41" s="227" t="s">
        <v>229</v>
      </c>
      <c r="Z41" s="227"/>
    </row>
    <row r="42" spans="2:26" ht="12.75" hidden="1">
      <c r="B42" s="167" t="s">
        <v>204</v>
      </c>
      <c r="C42" s="140" t="s">
        <v>225</v>
      </c>
      <c r="D42" s="140" t="s">
        <v>226</v>
      </c>
      <c r="E42" s="140" t="s">
        <v>225</v>
      </c>
      <c r="F42" s="140" t="s">
        <v>226</v>
      </c>
      <c r="G42" s="140" t="s">
        <v>225</v>
      </c>
      <c r="H42" s="140" t="s">
        <v>226</v>
      </c>
      <c r="I42" s="140" t="s">
        <v>225</v>
      </c>
      <c r="J42" s="140" t="s">
        <v>226</v>
      </c>
      <c r="K42" s="140" t="s">
        <v>225</v>
      </c>
      <c r="L42" s="140" t="s">
        <v>226</v>
      </c>
      <c r="M42" s="140" t="s">
        <v>225</v>
      </c>
      <c r="N42" s="140" t="s">
        <v>226</v>
      </c>
      <c r="O42" s="140" t="s">
        <v>225</v>
      </c>
      <c r="P42" s="140" t="s">
        <v>226</v>
      </c>
      <c r="Q42" s="140" t="s">
        <v>225</v>
      </c>
      <c r="R42" s="140" t="s">
        <v>226</v>
      </c>
      <c r="S42" s="140" t="s">
        <v>225</v>
      </c>
      <c r="T42" s="140" t="s">
        <v>226</v>
      </c>
      <c r="U42" s="140" t="s">
        <v>225</v>
      </c>
      <c r="V42" s="140" t="s">
        <v>226</v>
      </c>
      <c r="W42" s="140" t="s">
        <v>225</v>
      </c>
      <c r="X42" s="140" t="s">
        <v>226</v>
      </c>
      <c r="Y42" s="140" t="s">
        <v>225</v>
      </c>
      <c r="Z42" s="140" t="s">
        <v>226</v>
      </c>
    </row>
    <row r="43" spans="2:26" ht="12.75" hidden="1">
      <c r="B43" s="142" t="s">
        <v>207</v>
      </c>
      <c r="C43" s="142">
        <v>312</v>
      </c>
      <c r="D43" s="142">
        <v>95</v>
      </c>
      <c r="E43" s="142">
        <v>312</v>
      </c>
      <c r="F43" s="142">
        <v>95</v>
      </c>
      <c r="G43" s="142">
        <v>153</v>
      </c>
      <c r="H43" s="142">
        <v>143</v>
      </c>
      <c r="I43" s="142">
        <v>153</v>
      </c>
      <c r="J43" s="142">
        <v>143</v>
      </c>
      <c r="K43" s="142">
        <v>183</v>
      </c>
      <c r="L43" s="142">
        <v>45</v>
      </c>
      <c r="M43" s="142">
        <v>183</v>
      </c>
      <c r="N43" s="142">
        <v>45</v>
      </c>
      <c r="O43" s="142">
        <v>155</v>
      </c>
      <c r="P43" s="142">
        <v>144</v>
      </c>
      <c r="Q43" s="142">
        <v>155</v>
      </c>
      <c r="R43" s="142">
        <v>144</v>
      </c>
      <c r="S43" s="142"/>
      <c r="T43" s="142"/>
      <c r="U43" s="142"/>
      <c r="V43" s="142"/>
      <c r="W43" s="142">
        <v>161</v>
      </c>
      <c r="X43" s="142">
        <v>143</v>
      </c>
      <c r="Y43" s="142">
        <v>161</v>
      </c>
      <c r="Z43" s="142">
        <v>143</v>
      </c>
    </row>
    <row r="44" spans="2:26" ht="12.75" hidden="1">
      <c r="B44" s="142" t="s">
        <v>208</v>
      </c>
      <c r="C44" s="142">
        <v>137</v>
      </c>
      <c r="D44" s="142">
        <v>70</v>
      </c>
      <c r="E44" s="142">
        <v>137</v>
      </c>
      <c r="F44" s="142">
        <v>70</v>
      </c>
      <c r="G44" s="142">
        <v>139</v>
      </c>
      <c r="H44" s="142">
        <v>101</v>
      </c>
      <c r="I44" s="142">
        <v>139</v>
      </c>
      <c r="J44" s="142">
        <v>101</v>
      </c>
      <c r="K44" s="142">
        <v>116</v>
      </c>
      <c r="L44" s="142">
        <v>79</v>
      </c>
      <c r="M44" s="142">
        <v>116</v>
      </c>
      <c r="N44" s="142">
        <v>79</v>
      </c>
      <c r="O44" s="142">
        <v>124</v>
      </c>
      <c r="P44" s="142">
        <v>101</v>
      </c>
      <c r="Q44" s="142">
        <v>124</v>
      </c>
      <c r="R44" s="142">
        <v>101</v>
      </c>
      <c r="S44" s="142"/>
      <c r="T44" s="142"/>
      <c r="U44" s="142"/>
      <c r="V44" s="142"/>
      <c r="W44" s="142">
        <v>241</v>
      </c>
      <c r="X44" s="142">
        <v>109</v>
      </c>
      <c r="Y44" s="142">
        <v>241</v>
      </c>
      <c r="Z44" s="142">
        <v>109</v>
      </c>
    </row>
    <row r="45" ht="14.25" customHeight="1" hidden="1">
      <c r="B45" s="141"/>
    </row>
    <row r="46" spans="2:26" ht="12.75" hidden="1">
      <c r="B46" s="341" t="s">
        <v>235</v>
      </c>
      <c r="C46" s="342" t="s">
        <v>218</v>
      </c>
      <c r="D46" s="343"/>
      <c r="E46" s="343"/>
      <c r="F46" s="343"/>
      <c r="G46" s="343"/>
      <c r="H46" s="343"/>
      <c r="I46" s="343"/>
      <c r="J46" s="344"/>
      <c r="K46" s="227" t="s">
        <v>219</v>
      </c>
      <c r="L46" s="227"/>
      <c r="M46" s="227"/>
      <c r="N46" s="227"/>
      <c r="O46" s="227"/>
      <c r="P46" s="227"/>
      <c r="Q46" s="227"/>
      <c r="R46" s="227"/>
      <c r="S46" s="227" t="s">
        <v>220</v>
      </c>
      <c r="T46" s="227"/>
      <c r="U46" s="227"/>
      <c r="V46" s="227"/>
      <c r="W46" s="227"/>
      <c r="X46" s="227"/>
      <c r="Y46" s="227"/>
      <c r="Z46" s="227"/>
    </row>
    <row r="47" spans="2:26" ht="12.75" hidden="1">
      <c r="B47" s="341"/>
      <c r="C47" s="227" t="s">
        <v>205</v>
      </c>
      <c r="D47" s="227"/>
      <c r="E47" s="227"/>
      <c r="F47" s="227"/>
      <c r="G47" s="227" t="s">
        <v>206</v>
      </c>
      <c r="H47" s="227"/>
      <c r="I47" s="227"/>
      <c r="J47" s="227"/>
      <c r="K47" s="227" t="s">
        <v>205</v>
      </c>
      <c r="L47" s="227"/>
      <c r="M47" s="227"/>
      <c r="N47" s="227"/>
      <c r="O47" s="227" t="s">
        <v>206</v>
      </c>
      <c r="P47" s="227"/>
      <c r="Q47" s="227"/>
      <c r="R47" s="227"/>
      <c r="S47" s="227" t="s">
        <v>205</v>
      </c>
      <c r="T47" s="227"/>
      <c r="U47" s="227"/>
      <c r="V47" s="227"/>
      <c r="W47" s="227" t="s">
        <v>206</v>
      </c>
      <c r="X47" s="227"/>
      <c r="Y47" s="227"/>
      <c r="Z47" s="227"/>
    </row>
    <row r="48" spans="2:26" ht="12.75" hidden="1">
      <c r="B48" s="341"/>
      <c r="C48" s="227" t="s">
        <v>228</v>
      </c>
      <c r="D48" s="227"/>
      <c r="E48" s="227" t="s">
        <v>229</v>
      </c>
      <c r="F48" s="227"/>
      <c r="G48" s="227" t="s">
        <v>228</v>
      </c>
      <c r="H48" s="227"/>
      <c r="I48" s="227" t="s">
        <v>229</v>
      </c>
      <c r="J48" s="227"/>
      <c r="K48" s="227" t="s">
        <v>228</v>
      </c>
      <c r="L48" s="227"/>
      <c r="M48" s="227" t="s">
        <v>229</v>
      </c>
      <c r="N48" s="227"/>
      <c r="O48" s="227" t="s">
        <v>228</v>
      </c>
      <c r="P48" s="227"/>
      <c r="Q48" s="227" t="s">
        <v>229</v>
      </c>
      <c r="R48" s="227"/>
      <c r="S48" s="227" t="s">
        <v>228</v>
      </c>
      <c r="T48" s="227"/>
      <c r="U48" s="227" t="s">
        <v>229</v>
      </c>
      <c r="V48" s="227"/>
      <c r="W48" s="227" t="s">
        <v>228</v>
      </c>
      <c r="X48" s="227"/>
      <c r="Y48" s="227" t="s">
        <v>229</v>
      </c>
      <c r="Z48" s="227"/>
    </row>
    <row r="49" spans="2:26" ht="12.75" hidden="1">
      <c r="B49" s="167" t="s">
        <v>204</v>
      </c>
      <c r="C49" s="140" t="s">
        <v>225</v>
      </c>
      <c r="D49" s="140" t="s">
        <v>226</v>
      </c>
      <c r="E49" s="140" t="s">
        <v>225</v>
      </c>
      <c r="F49" s="140" t="s">
        <v>226</v>
      </c>
      <c r="G49" s="140" t="s">
        <v>225</v>
      </c>
      <c r="H49" s="140" t="s">
        <v>226</v>
      </c>
      <c r="I49" s="140" t="s">
        <v>225</v>
      </c>
      <c r="J49" s="140" t="s">
        <v>226</v>
      </c>
      <c r="K49" s="140" t="s">
        <v>225</v>
      </c>
      <c r="L49" s="140" t="s">
        <v>226</v>
      </c>
      <c r="M49" s="140" t="s">
        <v>225</v>
      </c>
      <c r="N49" s="140" t="s">
        <v>226</v>
      </c>
      <c r="O49" s="140" t="s">
        <v>225</v>
      </c>
      <c r="P49" s="140" t="s">
        <v>226</v>
      </c>
      <c r="Q49" s="140" t="s">
        <v>225</v>
      </c>
      <c r="R49" s="140" t="s">
        <v>226</v>
      </c>
      <c r="S49" s="140" t="s">
        <v>225</v>
      </c>
      <c r="T49" s="140" t="s">
        <v>226</v>
      </c>
      <c r="U49" s="140" t="s">
        <v>225</v>
      </c>
      <c r="V49" s="140" t="s">
        <v>226</v>
      </c>
      <c r="W49" s="140" t="s">
        <v>225</v>
      </c>
      <c r="X49" s="140" t="s">
        <v>226</v>
      </c>
      <c r="Y49" s="140" t="s">
        <v>225</v>
      </c>
      <c r="Z49" s="140" t="s">
        <v>226</v>
      </c>
    </row>
    <row r="50" spans="2:26" ht="12.75" hidden="1">
      <c r="B50" s="142" t="s">
        <v>207</v>
      </c>
      <c r="C50" s="142">
        <v>773</v>
      </c>
      <c r="D50" s="142">
        <v>133</v>
      </c>
      <c r="E50" s="142">
        <v>773</v>
      </c>
      <c r="F50" s="142">
        <v>133</v>
      </c>
      <c r="G50" s="142">
        <v>477</v>
      </c>
      <c r="H50" s="142">
        <v>430</v>
      </c>
      <c r="I50" s="142">
        <v>477</v>
      </c>
      <c r="J50" s="142">
        <v>430</v>
      </c>
      <c r="K50" s="142">
        <v>498</v>
      </c>
      <c r="L50" s="142">
        <v>134</v>
      </c>
      <c r="M50" s="142">
        <v>498</v>
      </c>
      <c r="N50" s="142">
        <v>134</v>
      </c>
      <c r="O50" s="142">
        <v>549</v>
      </c>
      <c r="P50" s="142">
        <v>497</v>
      </c>
      <c r="Q50" s="142">
        <v>549</v>
      </c>
      <c r="R50" s="142">
        <v>497</v>
      </c>
      <c r="S50" s="142"/>
      <c r="T50" s="142"/>
      <c r="U50" s="142"/>
      <c r="V50" s="142"/>
      <c r="W50" s="142">
        <v>690</v>
      </c>
      <c r="X50" s="142">
        <v>583</v>
      </c>
      <c r="Y50" s="142">
        <v>690</v>
      </c>
      <c r="Z50" s="142">
        <v>583</v>
      </c>
    </row>
    <row r="51" spans="2:26" ht="12.75" hidden="1">
      <c r="B51" s="142" t="s">
        <v>208</v>
      </c>
      <c r="C51" s="142">
        <v>330</v>
      </c>
      <c r="D51" s="142">
        <v>197</v>
      </c>
      <c r="E51" s="142">
        <v>330</v>
      </c>
      <c r="F51" s="142">
        <v>197</v>
      </c>
      <c r="G51" s="142">
        <v>496</v>
      </c>
      <c r="H51" s="142">
        <v>221</v>
      </c>
      <c r="I51" s="142">
        <v>496</v>
      </c>
      <c r="J51" s="142">
        <v>221</v>
      </c>
      <c r="K51" s="142">
        <v>469</v>
      </c>
      <c r="L51" s="142">
        <v>301</v>
      </c>
      <c r="M51" s="142">
        <v>469</v>
      </c>
      <c r="N51" s="142">
        <v>301</v>
      </c>
      <c r="O51" s="142">
        <v>435</v>
      </c>
      <c r="P51" s="142">
        <v>311</v>
      </c>
      <c r="Q51" s="142">
        <v>435</v>
      </c>
      <c r="R51" s="142">
        <v>311</v>
      </c>
      <c r="S51" s="142"/>
      <c r="T51" s="142"/>
      <c r="U51" s="142"/>
      <c r="V51" s="142"/>
      <c r="W51" s="142">
        <v>949</v>
      </c>
      <c r="X51" s="142">
        <v>535</v>
      </c>
      <c r="Y51" s="142">
        <v>949</v>
      </c>
      <c r="Z51" s="142">
        <v>535</v>
      </c>
    </row>
  </sheetData>
  <sheetProtection sheet="1" objects="1" scenarios="1"/>
  <mergeCells count="115">
    <mergeCell ref="B11:C11"/>
    <mergeCell ref="H18:I18"/>
    <mergeCell ref="H11:I11"/>
    <mergeCell ref="E14:F15"/>
    <mergeCell ref="B14:C16"/>
    <mergeCell ref="B17:C17"/>
    <mergeCell ref="J14:J16"/>
    <mergeCell ref="H8:I8"/>
    <mergeCell ref="H9:I9"/>
    <mergeCell ref="H17:I17"/>
    <mergeCell ref="B5:C6"/>
    <mergeCell ref="B7:C7"/>
    <mergeCell ref="B8:C8"/>
    <mergeCell ref="B9:C9"/>
    <mergeCell ref="J5:J6"/>
    <mergeCell ref="D5:D6"/>
    <mergeCell ref="H5:I6"/>
    <mergeCell ref="H7:I7"/>
    <mergeCell ref="B19:C19"/>
    <mergeCell ref="H20:I20"/>
    <mergeCell ref="D14:D16"/>
    <mergeCell ref="H14:I16"/>
    <mergeCell ref="B20:C20"/>
    <mergeCell ref="H19:I19"/>
    <mergeCell ref="B18:C18"/>
    <mergeCell ref="S27:T27"/>
    <mergeCell ref="U27:V27"/>
    <mergeCell ref="W27:X27"/>
    <mergeCell ref="Y27:Z27"/>
    <mergeCell ref="B21:C21"/>
    <mergeCell ref="S25:Z25"/>
    <mergeCell ref="S26:V26"/>
    <mergeCell ref="C25:J25"/>
    <mergeCell ref="K25:R25"/>
    <mergeCell ref="W26:Z26"/>
    <mergeCell ref="B22:C22"/>
    <mergeCell ref="C26:F26"/>
    <mergeCell ref="K26:N26"/>
    <mergeCell ref="O26:R26"/>
    <mergeCell ref="C27:D27"/>
    <mergeCell ref="E27:F27"/>
    <mergeCell ref="G26:J26"/>
    <mergeCell ref="G27:H27"/>
    <mergeCell ref="I27:J27"/>
    <mergeCell ref="K27:L27"/>
    <mergeCell ref="M27:N27"/>
    <mergeCell ref="O27:P27"/>
    <mergeCell ref="Q27:R27"/>
    <mergeCell ref="S32:Z32"/>
    <mergeCell ref="C33:F33"/>
    <mergeCell ref="G33:J33"/>
    <mergeCell ref="K33:N33"/>
    <mergeCell ref="O33:R33"/>
    <mergeCell ref="S33:V33"/>
    <mergeCell ref="W33:Z33"/>
    <mergeCell ref="C32:J32"/>
    <mergeCell ref="K32:R32"/>
    <mergeCell ref="O34:P34"/>
    <mergeCell ref="C34:D34"/>
    <mergeCell ref="E34:F34"/>
    <mergeCell ref="G34:H34"/>
    <mergeCell ref="Y34:Z34"/>
    <mergeCell ref="B25:B27"/>
    <mergeCell ref="B32:B34"/>
    <mergeCell ref="Q34:R34"/>
    <mergeCell ref="S34:T34"/>
    <mergeCell ref="U34:V34"/>
    <mergeCell ref="W34:X34"/>
    <mergeCell ref="I34:J34"/>
    <mergeCell ref="K34:L34"/>
    <mergeCell ref="M34:N34"/>
    <mergeCell ref="B39:B41"/>
    <mergeCell ref="C39:J39"/>
    <mergeCell ref="K39:R39"/>
    <mergeCell ref="S39:Z39"/>
    <mergeCell ref="C40:F40"/>
    <mergeCell ref="G40:J40"/>
    <mergeCell ref="K40:N40"/>
    <mergeCell ref="O40:R40"/>
    <mergeCell ref="S40:V40"/>
    <mergeCell ref="W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B46:B48"/>
    <mergeCell ref="C46:J46"/>
    <mergeCell ref="K46:R46"/>
    <mergeCell ref="S46:Z46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</mergeCells>
  <conditionalFormatting sqref="D10 J8 J10:J11">
    <cfRule type="cellIs" priority="1" dxfId="0" operator="equal" stopIfTrue="1">
      <formula>0</formula>
    </cfRule>
  </conditionalFormatting>
  <printOptions horizontalCentered="1"/>
  <pageMargins left="0.75" right="0.75" top="1" bottom="1" header="0" footer="0"/>
  <pageSetup horizontalDpi="300" verticalDpi="300" orientation="landscape" r:id="rId4"/>
  <headerFooter alignWithMargins="0">
    <oddFooter>&amp;RPágina 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L1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2" max="2" width="27.57421875" style="0" customWidth="1"/>
    <col min="3" max="12" width="10.7109375" style="0" customWidth="1"/>
  </cols>
  <sheetData>
    <row r="1" ht="13.5" customHeight="1"/>
    <row r="2" ht="13.5" customHeight="1"/>
    <row r="3" ht="40.5" customHeight="1"/>
    <row r="4" ht="18">
      <c r="B4" s="10" t="s">
        <v>78</v>
      </c>
    </row>
    <row r="5" ht="13.5" thickBot="1"/>
    <row r="6" spans="2:12" ht="13.5" thickBot="1">
      <c r="B6" s="363" t="s">
        <v>79</v>
      </c>
      <c r="C6" s="365" t="s">
        <v>234</v>
      </c>
      <c r="D6" s="366"/>
      <c r="E6" s="366"/>
      <c r="F6" s="366"/>
      <c r="G6" s="367" t="str">
        <f>'EVALUACIÓN PRIVADA'!C26</f>
        <v>Dólares</v>
      </c>
      <c r="H6" s="368"/>
      <c r="I6" s="360" t="s">
        <v>245</v>
      </c>
      <c r="J6" s="361"/>
      <c r="K6" s="362"/>
      <c r="L6" s="363" t="s">
        <v>154</v>
      </c>
    </row>
    <row r="7" spans="2:12" ht="39" thickBot="1">
      <c r="B7" s="364"/>
      <c r="C7" s="122" t="s">
        <v>155</v>
      </c>
      <c r="D7" s="77" t="s">
        <v>156</v>
      </c>
      <c r="E7" s="77" t="s">
        <v>193</v>
      </c>
      <c r="F7" s="77" t="s">
        <v>157</v>
      </c>
      <c r="G7" s="77" t="s">
        <v>158</v>
      </c>
      <c r="H7" s="78" t="s">
        <v>165</v>
      </c>
      <c r="I7" s="77" t="s">
        <v>159</v>
      </c>
      <c r="J7" s="78" t="s">
        <v>80</v>
      </c>
      <c r="K7" s="78" t="s">
        <v>160</v>
      </c>
      <c r="L7" s="364"/>
    </row>
    <row r="8" spans="2:12" ht="15" customHeight="1">
      <c r="B8" s="73" t="s">
        <v>81</v>
      </c>
      <c r="C8" s="83"/>
      <c r="D8" s="83"/>
      <c r="E8" s="83"/>
      <c r="F8" s="83"/>
      <c r="G8" s="83"/>
      <c r="H8" s="61">
        <f aca="true" t="shared" si="0" ref="H8:H13">SUM(C8:G8)</f>
        <v>0</v>
      </c>
      <c r="I8" s="83"/>
      <c r="J8" s="83"/>
      <c r="K8" s="61">
        <f aca="true" t="shared" si="1" ref="K8:K13">SUM(I8:J8)</f>
        <v>0</v>
      </c>
      <c r="L8" s="61">
        <f aca="true" t="shared" si="2" ref="L8:L13">H8+K8</f>
        <v>0</v>
      </c>
    </row>
    <row r="9" spans="2:12" ht="15" customHeight="1">
      <c r="B9" s="74" t="s">
        <v>82</v>
      </c>
      <c r="C9" s="83"/>
      <c r="D9" s="79"/>
      <c r="E9" s="79"/>
      <c r="F9" s="79"/>
      <c r="G9" s="79"/>
      <c r="H9" s="61">
        <f t="shared" si="0"/>
        <v>0</v>
      </c>
      <c r="I9" s="79"/>
      <c r="J9" s="79"/>
      <c r="K9" s="61">
        <f t="shared" si="1"/>
        <v>0</v>
      </c>
      <c r="L9" s="61">
        <f t="shared" si="2"/>
        <v>0</v>
      </c>
    </row>
    <row r="10" spans="2:12" ht="15" customHeight="1">
      <c r="B10" s="74" t="s">
        <v>83</v>
      </c>
      <c r="C10" s="83"/>
      <c r="D10" s="79"/>
      <c r="E10" s="79"/>
      <c r="F10" s="79"/>
      <c r="G10" s="79"/>
      <c r="H10" s="61">
        <f t="shared" si="0"/>
        <v>0</v>
      </c>
      <c r="I10" s="79"/>
      <c r="J10" s="79"/>
      <c r="K10" s="61">
        <f t="shared" si="1"/>
        <v>0</v>
      </c>
      <c r="L10" s="61">
        <f t="shared" si="2"/>
        <v>0</v>
      </c>
    </row>
    <row r="11" spans="2:12" ht="15" customHeight="1">
      <c r="B11" s="74" t="s">
        <v>84</v>
      </c>
      <c r="C11" s="83"/>
      <c r="D11" s="79"/>
      <c r="E11" s="79"/>
      <c r="F11" s="79"/>
      <c r="G11" s="79"/>
      <c r="H11" s="61">
        <f t="shared" si="0"/>
        <v>0</v>
      </c>
      <c r="I11" s="79"/>
      <c r="J11" s="79"/>
      <c r="K11" s="61">
        <f t="shared" si="1"/>
        <v>0</v>
      </c>
      <c r="L11" s="61">
        <f t="shared" si="2"/>
        <v>0</v>
      </c>
    </row>
    <row r="12" spans="2:12" ht="15" customHeight="1">
      <c r="B12" s="74" t="s">
        <v>85</v>
      </c>
      <c r="C12" s="83"/>
      <c r="D12" s="79"/>
      <c r="E12" s="79"/>
      <c r="F12" s="79"/>
      <c r="G12" s="79"/>
      <c r="H12" s="61">
        <f t="shared" si="0"/>
        <v>0</v>
      </c>
      <c r="I12" s="79"/>
      <c r="J12" s="79"/>
      <c r="K12" s="61">
        <f t="shared" si="1"/>
        <v>0</v>
      </c>
      <c r="L12" s="61">
        <f t="shared" si="2"/>
        <v>0</v>
      </c>
    </row>
    <row r="13" spans="2:12" ht="15" customHeight="1" thickBot="1">
      <c r="B13" s="75" t="s">
        <v>86</v>
      </c>
      <c r="C13" s="83"/>
      <c r="D13" s="84"/>
      <c r="E13" s="84"/>
      <c r="F13" s="84"/>
      <c r="G13" s="84"/>
      <c r="H13" s="61">
        <f t="shared" si="0"/>
        <v>0</v>
      </c>
      <c r="I13" s="84"/>
      <c r="J13" s="84"/>
      <c r="K13" s="61">
        <f t="shared" si="1"/>
        <v>0</v>
      </c>
      <c r="L13" s="61">
        <f t="shared" si="2"/>
        <v>0</v>
      </c>
    </row>
    <row r="14" spans="2:12" ht="15" customHeight="1" thickBot="1">
      <c r="B14" s="76" t="s">
        <v>6</v>
      </c>
      <c r="C14" s="61">
        <f aca="true" t="shared" si="3" ref="C14:L14">SUM(C8:C13)</f>
        <v>0</v>
      </c>
      <c r="D14" s="61">
        <f t="shared" si="3"/>
        <v>0</v>
      </c>
      <c r="E14" s="61">
        <f t="shared" si="3"/>
        <v>0</v>
      </c>
      <c r="F14" s="61">
        <f t="shared" si="3"/>
        <v>0</v>
      </c>
      <c r="G14" s="61">
        <f t="shared" si="3"/>
        <v>0</v>
      </c>
      <c r="H14" s="61">
        <f t="shared" si="3"/>
        <v>0</v>
      </c>
      <c r="I14" s="61">
        <f t="shared" si="3"/>
        <v>0</v>
      </c>
      <c r="J14" s="61">
        <f t="shared" si="3"/>
        <v>0</v>
      </c>
      <c r="K14" s="61">
        <f t="shared" si="3"/>
        <v>0</v>
      </c>
      <c r="L14" s="61">
        <f t="shared" si="3"/>
        <v>0</v>
      </c>
    </row>
  </sheetData>
  <sheetProtection sheet="1" objects="1" scenarios="1"/>
  <mergeCells count="5">
    <mergeCell ref="I6:K6"/>
    <mergeCell ref="L6:L7"/>
    <mergeCell ref="B6:B7"/>
    <mergeCell ref="C6:F6"/>
    <mergeCell ref="G6:H6"/>
  </mergeCells>
  <printOptions horizontalCentered="1"/>
  <pageMargins left="0.75" right="0.75" top="1" bottom="1" header="0" footer="0"/>
  <pageSetup fitToHeight="1" fitToWidth="1" horizontalDpi="300" verticalDpi="300" orientation="landscape" scale="91" r:id="rId3"/>
  <headerFooter alignWithMargins="0">
    <oddFooter>&amp;RPágina 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31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  <col min="3" max="3" width="12.140625" style="0" customWidth="1"/>
    <col min="5" max="5" width="12.28125" style="0" bestFit="1" customWidth="1"/>
    <col min="6" max="6" width="8.00390625" style="0" customWidth="1"/>
    <col min="10" max="10" width="10.140625" style="0" customWidth="1"/>
    <col min="11" max="11" width="12.28125" style="0" bestFit="1" customWidth="1"/>
  </cols>
  <sheetData>
    <row r="1" ht="13.5" customHeight="1">
      <c r="A1">
        <f>tirp</f>
        <v>0</v>
      </c>
    </row>
    <row r="2" ht="13.5" customHeight="1">
      <c r="A2">
        <f>tirs</f>
        <v>0</v>
      </c>
    </row>
    <row r="3" ht="40.5" customHeight="1"/>
    <row r="4" ht="20.25">
      <c r="B4" s="9" t="s">
        <v>242</v>
      </c>
    </row>
    <row r="5" spans="2:6" ht="22.5" customHeight="1">
      <c r="B5" s="9"/>
      <c r="F5" s="22"/>
    </row>
    <row r="6" ht="15">
      <c r="B6" s="13"/>
    </row>
    <row r="7" spans="2:10" ht="22.5">
      <c r="B7" s="352" t="s">
        <v>20</v>
      </c>
      <c r="C7" s="352"/>
      <c r="D7" s="359" t="s">
        <v>0</v>
      </c>
      <c r="E7" s="359" t="s">
        <v>108</v>
      </c>
      <c r="G7" s="352" t="s">
        <v>1</v>
      </c>
      <c r="H7" s="352"/>
      <c r="I7" s="162" t="s">
        <v>8</v>
      </c>
      <c r="J7" s="161" t="s">
        <v>202</v>
      </c>
    </row>
    <row r="8" spans="2:10" ht="12.75">
      <c r="B8" s="352"/>
      <c r="C8" s="352"/>
      <c r="D8" s="359"/>
      <c r="E8" s="359"/>
      <c r="G8" s="347" t="s">
        <v>46</v>
      </c>
      <c r="H8" s="347"/>
      <c r="I8" s="164">
        <f>vacp</f>
        <v>0</v>
      </c>
      <c r="J8" s="154">
        <f>IF(INDICADORES!D7&lt;&gt;0,(Ind11-INDICADORES!D7)/INDICADORES!D7,0)</f>
        <v>0</v>
      </c>
    </row>
    <row r="9" spans="2:10" ht="12.75">
      <c r="B9" s="347" t="s">
        <v>238</v>
      </c>
      <c r="C9" s="347"/>
      <c r="D9" s="153">
        <f>Beneficiarios</f>
        <v>0</v>
      </c>
      <c r="E9" s="163">
        <v>1</v>
      </c>
      <c r="F9" s="22"/>
      <c r="G9" s="347" t="s">
        <v>45</v>
      </c>
      <c r="H9" s="347"/>
      <c r="I9" s="164">
        <f>vanp</f>
        <v>0</v>
      </c>
      <c r="J9" s="154">
        <f>IF(INDICADORES!D8&lt;&gt;0,(Ind12-INDICADORES!D8)/ABS(INDICADORES!D8),0)</f>
        <v>0</v>
      </c>
    </row>
    <row r="10" spans="2:10" ht="13.5" customHeight="1">
      <c r="B10" s="347" t="s">
        <v>107</v>
      </c>
      <c r="C10" s="347"/>
      <c r="D10" s="153">
        <f>celda6n</f>
        <v>0</v>
      </c>
      <c r="E10" s="163">
        <v>1</v>
      </c>
      <c r="G10" s="347" t="s">
        <v>33</v>
      </c>
      <c r="H10" s="347"/>
      <c r="I10" s="164">
        <f>caep</f>
        <v>0</v>
      </c>
      <c r="J10" s="154">
        <f>IF(INDICADORES!D9&lt;&gt;0,(Ind13-INDICADORES!D9)/INDICADORES!D9,0)</f>
        <v>0</v>
      </c>
    </row>
    <row r="11" spans="2:10" ht="13.5" customHeight="1">
      <c r="B11" s="347" t="s">
        <v>203</v>
      </c>
      <c r="C11" s="347"/>
      <c r="D11" s="153">
        <f>celda6g</f>
        <v>0</v>
      </c>
      <c r="E11" s="163">
        <v>1</v>
      </c>
      <c r="G11" s="347" t="s">
        <v>197</v>
      </c>
      <c r="H11" s="347"/>
      <c r="I11" s="154">
        <f>IF(ISERROR(Ind14Error),0,Ind14Error)</f>
        <v>0</v>
      </c>
      <c r="J11" s="154">
        <f>IF(INDICADORES!D10&lt;&gt;0,(Ind14-INDICADORES!D10)/ABS(INDICADORES!D10),0)</f>
        <v>0</v>
      </c>
    </row>
    <row r="12" spans="7:10" ht="12.75">
      <c r="G12" s="347" t="s">
        <v>222</v>
      </c>
      <c r="H12" s="347"/>
      <c r="I12" s="164">
        <f>BeneficioCostoPrivado</f>
        <v>0</v>
      </c>
      <c r="J12" s="154">
        <f>IF(INDICADORES!D11&lt;&gt;0,(IndCE13-INDICADORES!D11)/INDICADORES!D11,0)</f>
        <v>0</v>
      </c>
    </row>
    <row r="13" ht="13.5" customHeight="1"/>
    <row r="14" spans="7:10" ht="13.5" customHeight="1">
      <c r="G14" s="347" t="s">
        <v>241</v>
      </c>
      <c r="H14" s="347"/>
      <c r="I14" s="164">
        <f>IF(D9&gt;0,Ind13/(D9*variacionunidades1),)</f>
        <v>0</v>
      </c>
      <c r="J14" s="154">
        <f>IF(INDICADORES!D17&lt;&gt;0,(IndCE11-INDICADORES!D17)/INDICADORES!D17,0)</f>
        <v>0</v>
      </c>
    </row>
    <row r="15" spans="7:10" ht="12.75">
      <c r="G15" s="350" t="s">
        <v>200</v>
      </c>
      <c r="H15" s="351"/>
      <c r="I15" s="164">
        <f>IF(AreaBeneficiada&gt;0,Ind13/AreaBeneficiada,)</f>
        <v>0</v>
      </c>
      <c r="J15" s="154">
        <f>IF(INDICADORES!D18&lt;&gt;0,(IndCE12-INDICADORES!D18)/INDICADORES!D18,0)</f>
        <v>0</v>
      </c>
    </row>
    <row r="16" spans="7:10" ht="12.75">
      <c r="G16" s="350" t="s">
        <v>213</v>
      </c>
      <c r="H16" s="351"/>
      <c r="I16" s="164">
        <f>IF(Conexiones&gt;0,Ind11/Conexiones,)</f>
        <v>0</v>
      </c>
      <c r="J16" s="154">
        <f>IF(INDICADORES!D20&lt;&gt;0,(IndCE17-INDICADORES!D20)/INDICADORES!D20,0)</f>
        <v>0</v>
      </c>
    </row>
    <row r="17" spans="2:10" ht="12.75">
      <c r="B17" s="22"/>
      <c r="C17" s="22"/>
      <c r="D17" s="22"/>
      <c r="E17" s="22"/>
      <c r="G17" s="350" t="s">
        <v>214</v>
      </c>
      <c r="H17" s="351"/>
      <c r="I17" s="164">
        <f>IF(D9&gt;0,Ind11/(D9*variacionunidades1),)</f>
        <v>0</v>
      </c>
      <c r="J17" s="154">
        <f>IF(INDICADORES!D19&lt;&gt;0,(IndCE18-INDICADORES!D19)/INDICADORES!D19,0)</f>
        <v>0</v>
      </c>
    </row>
    <row r="18" spans="2:5" ht="12.75">
      <c r="B18" s="22"/>
      <c r="C18" s="22"/>
      <c r="D18" s="22"/>
      <c r="E18" s="22"/>
    </row>
    <row r="19" spans="2:10" ht="22.5">
      <c r="B19" s="22"/>
      <c r="C19" s="22"/>
      <c r="D19" s="22"/>
      <c r="E19" s="22"/>
      <c r="G19" s="352" t="s">
        <v>1</v>
      </c>
      <c r="H19" s="352"/>
      <c r="I19" s="162" t="s">
        <v>8</v>
      </c>
      <c r="J19" s="161" t="s">
        <v>202</v>
      </c>
    </row>
    <row r="20" spans="2:10" ht="12.75">
      <c r="B20" s="22"/>
      <c r="C20" s="22"/>
      <c r="D20" s="22"/>
      <c r="E20" s="22"/>
      <c r="G20" s="350" t="s">
        <v>44</v>
      </c>
      <c r="H20" s="351"/>
      <c r="I20" s="164">
        <f>vacs</f>
        <v>0</v>
      </c>
      <c r="J20" s="154">
        <f>IF(INDICADORES!J7&lt;&gt;0,(Ind15-INDICADORES!J7)/INDICADORES!J7,0)</f>
        <v>0</v>
      </c>
    </row>
    <row r="21" spans="2:10" ht="12.75">
      <c r="B21" s="22"/>
      <c r="C21" s="22"/>
      <c r="D21" s="22"/>
      <c r="E21" s="22"/>
      <c r="G21" s="350" t="s">
        <v>47</v>
      </c>
      <c r="H21" s="351"/>
      <c r="I21" s="176">
        <f>vans</f>
        <v>0</v>
      </c>
      <c r="J21" s="154">
        <f>IF(INDICADORES!J8&lt;&gt;0,(Ind16-INDICADORES!J8)/ABS(INDICADORES!J8),0)</f>
        <v>0</v>
      </c>
    </row>
    <row r="22" spans="2:10" ht="12.75">
      <c r="B22" s="22"/>
      <c r="C22" s="22"/>
      <c r="D22" s="22"/>
      <c r="E22" s="22"/>
      <c r="G22" s="350" t="s">
        <v>24</v>
      </c>
      <c r="H22" s="351"/>
      <c r="I22" s="164">
        <f>caes</f>
        <v>0</v>
      </c>
      <c r="J22" s="154">
        <f>IF(INDICADORES!J9&lt;&gt;0,(Ind17-INDICADORES!J9)/INDICADORES!J9,0)</f>
        <v>0</v>
      </c>
    </row>
    <row r="23" spans="2:10" ht="12.75">
      <c r="B23" s="22"/>
      <c r="C23" s="22"/>
      <c r="D23" s="22"/>
      <c r="E23" s="22"/>
      <c r="G23" s="350" t="s">
        <v>194</v>
      </c>
      <c r="H23" s="351"/>
      <c r="I23" s="175">
        <f>IF(ISERROR(Ind18Error),0,Ind18Error)</f>
        <v>0</v>
      </c>
      <c r="J23" s="154">
        <f>IF(INDICADORES!J10&lt;&gt;0,(Ind18-INDICADORES!J10)/ABS(INDICADORES!J10),0)</f>
        <v>0</v>
      </c>
    </row>
    <row r="24" spans="2:10" ht="12.75">
      <c r="B24" s="22"/>
      <c r="C24" s="22"/>
      <c r="D24" s="22"/>
      <c r="E24" s="22"/>
      <c r="G24" s="350" t="s">
        <v>223</v>
      </c>
      <c r="H24" s="351"/>
      <c r="I24" s="176">
        <f>BeneficioCostoSocial</f>
        <v>0</v>
      </c>
      <c r="J24" s="154">
        <f>IF(INDICADORES!J11&lt;&gt;0,(IndCE16-INDICADORES!J11)/INDICADORES!J11,0)</f>
        <v>0</v>
      </c>
    </row>
    <row r="25" spans="2:5" ht="12.75">
      <c r="B25" s="22"/>
      <c r="C25" s="22"/>
      <c r="D25" s="22"/>
      <c r="E25" s="22"/>
    </row>
    <row r="26" spans="2:10" ht="12.75">
      <c r="B26" s="22"/>
      <c r="C26" s="22"/>
      <c r="D26" s="22"/>
      <c r="E26" s="22"/>
      <c r="G26" s="350" t="s">
        <v>236</v>
      </c>
      <c r="H26" s="351"/>
      <c r="I26" s="164">
        <f>IF(D9&gt;0,Ind17/(D9*variacionunidades1),)</f>
        <v>0</v>
      </c>
      <c r="J26" s="154">
        <f>IF(INDICADORES!J17&lt;&gt;0,(IndCE14-INDICADORES!J17)/INDICADORES!J17,0)</f>
        <v>0</v>
      </c>
    </row>
    <row r="27" spans="2:10" ht="12.75">
      <c r="B27" s="22"/>
      <c r="C27" s="22"/>
      <c r="D27" s="22"/>
      <c r="E27" s="22"/>
      <c r="G27" s="350" t="s">
        <v>201</v>
      </c>
      <c r="H27" s="351"/>
      <c r="I27" s="164">
        <f>IF(AreaBeneficiada&gt;0,Ind17/AreaBeneficiada,)</f>
        <v>0</v>
      </c>
      <c r="J27" s="154">
        <f>IF(INDICADORES!J18&lt;&gt;0,(IndCE15-INDICADORES!J18)/INDICADORES!J18,0)</f>
        <v>0</v>
      </c>
    </row>
    <row r="28" spans="2:10" ht="12.75">
      <c r="B28" s="22"/>
      <c r="C28" s="22"/>
      <c r="D28" s="22"/>
      <c r="E28" s="22"/>
      <c r="G28" s="350" t="s">
        <v>215</v>
      </c>
      <c r="H28" s="351"/>
      <c r="I28" s="164">
        <f>IF(Conexiones&gt;0,Ind15/Conexiones,)</f>
        <v>0</v>
      </c>
      <c r="J28" s="154">
        <f>IF(INDICADORES!J19&lt;&gt;0,(IndCE19-INDICADORES!J19)/INDICADORES!J19,0)</f>
        <v>0</v>
      </c>
    </row>
    <row r="29" spans="2:10" ht="12.75">
      <c r="B29" s="22"/>
      <c r="C29" s="22"/>
      <c r="D29" s="22"/>
      <c r="E29" s="22"/>
      <c r="G29" s="350" t="s">
        <v>216</v>
      </c>
      <c r="H29" s="351"/>
      <c r="I29" s="164">
        <f>IF(D9&gt;0,Ind15/(D9*variacionunidades1),)</f>
        <v>0</v>
      </c>
      <c r="J29" s="154">
        <f>IF(INDICADORES!J20&lt;&gt;0,(IndCE20-INDICADORES!J20)/INDICADORES!J20,0)</f>
        <v>0</v>
      </c>
    </row>
    <row r="30" spans="2:10" ht="12.75">
      <c r="B30" s="22"/>
      <c r="C30" s="22"/>
      <c r="D30" s="22"/>
      <c r="E30" s="22"/>
      <c r="G30" s="350" t="s">
        <v>227</v>
      </c>
      <c r="H30" s="351"/>
      <c r="I30" s="153">
        <f>IF(D9&gt;0,(D10*variacionmonto1)/(D9*variacionunidades1),)</f>
        <v>0</v>
      </c>
      <c r="J30" s="154">
        <f>IF(INDICADORES!D21&lt;&gt;0,(IndCE21-INDICADORES!D21)/INDICADORES!D21,0)</f>
        <v>0</v>
      </c>
    </row>
    <row r="31" spans="2:8" ht="12.75">
      <c r="B31" s="22"/>
      <c r="C31" s="22"/>
      <c r="D31" s="22"/>
      <c r="E31" s="22"/>
      <c r="G31" s="4"/>
      <c r="H31" s="4"/>
    </row>
    <row r="37" ht="13.5" customHeight="1"/>
    <row r="38" ht="13.5" customHeight="1"/>
    <row r="39" ht="13.5" customHeight="1"/>
    <row r="4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 sheet="1" objects="1" scenarios="1"/>
  <mergeCells count="27">
    <mergeCell ref="G30:H30"/>
    <mergeCell ref="D7:D8"/>
    <mergeCell ref="G15:H15"/>
    <mergeCell ref="G9:H9"/>
    <mergeCell ref="G10:H10"/>
    <mergeCell ref="G16:H16"/>
    <mergeCell ref="E7:E8"/>
    <mergeCell ref="G11:H11"/>
    <mergeCell ref="G14:H14"/>
    <mergeCell ref="G12:H12"/>
    <mergeCell ref="G7:H7"/>
    <mergeCell ref="G8:H8"/>
    <mergeCell ref="B10:C10"/>
    <mergeCell ref="B7:C8"/>
    <mergeCell ref="B9:C9"/>
    <mergeCell ref="B11:C11"/>
    <mergeCell ref="G17:H17"/>
    <mergeCell ref="G23:H23"/>
    <mergeCell ref="G24:H24"/>
    <mergeCell ref="G22:H22"/>
    <mergeCell ref="G19:H19"/>
    <mergeCell ref="G20:H20"/>
    <mergeCell ref="G21:H21"/>
    <mergeCell ref="G29:H29"/>
    <mergeCell ref="G28:H28"/>
    <mergeCell ref="G27:H27"/>
    <mergeCell ref="G26:H26"/>
  </mergeCells>
  <printOptions horizontalCentered="1"/>
  <pageMargins left="0.75" right="0.75" top="1" bottom="1" header="0" footer="0"/>
  <pageSetup horizontalDpi="300" verticalDpi="300" orientation="landscape" scale="92" r:id="rId4"/>
  <headerFooter alignWithMargins="0">
    <oddFooter>&amp;RPágina 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4:G23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0.85546875" style="0" customWidth="1"/>
  </cols>
  <sheetData>
    <row r="1" ht="13.5" customHeight="1"/>
    <row r="2" ht="13.5" customHeight="1"/>
    <row r="3" ht="40.5" customHeight="1"/>
    <row r="4" ht="20.25">
      <c r="B4" s="9" t="s">
        <v>26</v>
      </c>
    </row>
    <row r="5" ht="15" customHeight="1">
      <c r="B5" s="9"/>
    </row>
    <row r="6" spans="2:6" ht="18">
      <c r="B6" s="10" t="s">
        <v>27</v>
      </c>
      <c r="F6" s="10" t="s">
        <v>28</v>
      </c>
    </row>
    <row r="7" spans="2:4" ht="18">
      <c r="B7" s="23"/>
      <c r="C7" s="24"/>
      <c r="D7" s="24"/>
    </row>
    <row r="8" spans="2:4" ht="12.75">
      <c r="B8" s="24"/>
      <c r="C8" s="24"/>
      <c r="D8" s="24"/>
    </row>
    <row r="9" spans="2:4" ht="12.75">
      <c r="B9" s="24"/>
      <c r="C9" s="24"/>
      <c r="D9" s="24"/>
    </row>
    <row r="10" spans="2:4" ht="12.75">
      <c r="B10" s="24"/>
      <c r="C10" s="24"/>
      <c r="D10" s="24"/>
    </row>
    <row r="11" spans="2:4" ht="12.75">
      <c r="B11" s="24"/>
      <c r="C11" s="24"/>
      <c r="D11" s="24"/>
    </row>
    <row r="12" spans="2:4" ht="12.75">
      <c r="B12" s="24"/>
      <c r="C12" s="24"/>
      <c r="D12" s="24"/>
    </row>
    <row r="13" spans="2:4" ht="12.75">
      <c r="B13" s="24"/>
      <c r="C13" s="24"/>
      <c r="D13" s="24"/>
    </row>
    <row r="14" spans="2:4" ht="12.75">
      <c r="B14" s="24"/>
      <c r="C14" s="24"/>
      <c r="D14" s="24"/>
    </row>
    <row r="17" spans="2:7" ht="18">
      <c r="B17" s="10" t="s">
        <v>29</v>
      </c>
      <c r="G17" s="10" t="s">
        <v>30</v>
      </c>
    </row>
    <row r="20" ht="18">
      <c r="B20" s="10" t="s">
        <v>31</v>
      </c>
    </row>
    <row r="23" ht="18">
      <c r="B23" s="10" t="s">
        <v>32</v>
      </c>
    </row>
  </sheetData>
  <sheetProtection sheet="1" objects="1" scenarios="1"/>
  <printOptions horizontalCentered="1"/>
  <pageMargins left="0.75" right="0.75" top="1" bottom="1" header="0" footer="0"/>
  <pageSetup horizontalDpi="300" verticalDpi="300" orientation="landscape" r:id="rId3"/>
  <headerFooter alignWithMargins="0">
    <oddFooter>&amp;RPágina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Agua Potable</dc:title>
  <dc:subject/>
  <dc:creator>Alberto RAHAL - Alfa-Beta Informática</dc:creator>
  <cp:keywords/>
  <dc:description>Revisión 2.2, diciembre 2006
Jaime Paredes Verástegui, jparedes.bo@gmail.com</dc:description>
  <cp:lastModifiedBy>Jaime Paredes V.</cp:lastModifiedBy>
  <cp:lastPrinted>2000-02-21T00:34:04Z</cp:lastPrinted>
  <dcterms:created xsi:type="dcterms:W3CDTF">1999-11-13T21:44:12Z</dcterms:created>
  <dcterms:modified xsi:type="dcterms:W3CDTF">2008-01-09T15:01:40Z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